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piniv\Documents\ide\Z\EAEr\2025\website figures\"/>
    </mc:Choice>
  </mc:AlternateContent>
  <xr:revisionPtr revIDLastSave="0" documentId="13_ncr:1_{D8E2443D-77C2-4C28-B689-A7BCD5FBF004}" xr6:coauthVersionLast="47" xr6:coauthVersionMax="47" xr10:uidLastSave="{00000000-0000-0000-0000-000000000000}"/>
  <bookViews>
    <workbookView xWindow="-120" yWindow="-120" windowWidth="29040" windowHeight="17640" xr2:uid="{4A0E039B-9799-4499-845E-5BF4F7E0029C}"/>
  </bookViews>
  <sheets>
    <sheet name="Read Me" sheetId="1" r:id="rId1"/>
    <sheet name="Data and charts" sheetId="20" r:id="rId2"/>
  </sheets>
  <definedNames>
    <definedName name="changeThresh">#REF!</definedName>
    <definedName name="FKM_EU27">#REF!</definedName>
    <definedName name="lf_summary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20" l="1"/>
  <c r="B47" i="20"/>
  <c r="I47" i="20"/>
  <c r="H47" i="20"/>
  <c r="G47" i="20"/>
  <c r="D47" i="20"/>
  <c r="C47" i="20"/>
  <c r="H41" i="20"/>
  <c r="D41" i="20"/>
  <c r="J41" i="20"/>
  <c r="F42" i="20" s="1"/>
  <c r="I41" i="20"/>
  <c r="G41" i="20"/>
  <c r="C41" i="20"/>
  <c r="B41" i="20"/>
  <c r="J35" i="20"/>
  <c r="B35" i="20"/>
  <c r="I35" i="20"/>
  <c r="H35" i="20"/>
  <c r="G35" i="20"/>
  <c r="D35" i="20"/>
  <c r="C35" i="20"/>
  <c r="H29" i="20"/>
  <c r="J29" i="20"/>
  <c r="I29" i="20"/>
  <c r="G29" i="20"/>
  <c r="C29" i="20"/>
  <c r="D29" i="20"/>
  <c r="J23" i="20"/>
  <c r="B23" i="20"/>
  <c r="I23" i="20"/>
  <c r="H23" i="20"/>
  <c r="E24" i="20" s="1"/>
  <c r="G23" i="20"/>
  <c r="D23" i="20"/>
  <c r="C23" i="20"/>
  <c r="B17" i="20"/>
  <c r="B18" i="20" s="1"/>
  <c r="J16" i="20"/>
  <c r="H16" i="20"/>
  <c r="G16" i="20"/>
  <c r="D16" i="20"/>
  <c r="B16" i="20"/>
  <c r="J14" i="20"/>
  <c r="I14" i="20"/>
  <c r="H17" i="20"/>
  <c r="H18" i="20" s="1"/>
  <c r="G14" i="20"/>
  <c r="D17" i="20"/>
  <c r="D18" i="20" s="1"/>
  <c r="C16" i="20"/>
  <c r="J11" i="20"/>
  <c r="H11" i="20"/>
  <c r="E12" i="20" s="1"/>
  <c r="G11" i="20"/>
  <c r="D11" i="20"/>
  <c r="C11" i="20"/>
  <c r="B11" i="20"/>
  <c r="G5" i="20"/>
  <c r="C5" i="20"/>
  <c r="J5" i="20"/>
  <c r="I5" i="20"/>
  <c r="H5" i="20"/>
  <c r="D5" i="20"/>
  <c r="B5" i="20"/>
  <c r="E37" i="20" l="1"/>
  <c r="E35" i="20"/>
  <c r="E34" i="20"/>
  <c r="F22" i="20"/>
  <c r="F23" i="20"/>
  <c r="F25" i="20"/>
  <c r="E36" i="20"/>
  <c r="F31" i="20"/>
  <c r="F29" i="20"/>
  <c r="F28" i="20"/>
  <c r="F37" i="20"/>
  <c r="F35" i="20"/>
  <c r="F34" i="20"/>
  <c r="E49" i="20"/>
  <c r="E47" i="20"/>
  <c r="E46" i="20"/>
  <c r="E4" i="20"/>
  <c r="E6" i="20"/>
  <c r="E10" i="20"/>
  <c r="E13" i="20"/>
  <c r="E11" i="20"/>
  <c r="E19" i="20"/>
  <c r="F30" i="20"/>
  <c r="F43" i="20"/>
  <c r="F41" i="20"/>
  <c r="F40" i="20"/>
  <c r="E48" i="20"/>
  <c r="F7" i="20"/>
  <c r="F5" i="20"/>
  <c r="F4" i="20"/>
  <c r="E29" i="20"/>
  <c r="E31" i="20"/>
  <c r="E28" i="20"/>
  <c r="E40" i="20"/>
  <c r="E43" i="20"/>
  <c r="E41" i="20"/>
  <c r="E30" i="20"/>
  <c r="F36" i="20"/>
  <c r="F12" i="20"/>
  <c r="E42" i="20"/>
  <c r="F24" i="20"/>
  <c r="F46" i="20"/>
  <c r="F47" i="20"/>
  <c r="F49" i="20"/>
  <c r="F6" i="20"/>
  <c r="E7" i="20"/>
  <c r="E25" i="20"/>
  <c r="E23" i="20"/>
  <c r="E22" i="20"/>
  <c r="F48" i="20"/>
  <c r="E5" i="20"/>
  <c r="D14" i="20"/>
  <c r="G17" i="20"/>
  <c r="G18" i="20" s="1"/>
  <c r="B29" i="20"/>
  <c r="I16" i="20"/>
  <c r="H14" i="20"/>
  <c r="I17" i="20"/>
  <c r="I18" i="20" s="1"/>
  <c r="J17" i="20"/>
  <c r="J18" i="20" s="1"/>
  <c r="C17" i="20"/>
  <c r="C18" i="20" s="1"/>
  <c r="I11" i="20"/>
  <c r="E20" i="20" l="1"/>
  <c r="E18" i="20"/>
  <c r="E17" i="20"/>
  <c r="F11" i="20"/>
  <c r="F13" i="20"/>
  <c r="F10" i="20"/>
  <c r="F19" i="20"/>
  <c r="F20" i="20"/>
  <c r="F18" i="20"/>
  <c r="F17" i="20"/>
</calcChain>
</file>

<file path=xl/sharedStrings.xml><?xml version="1.0" encoding="utf-8"?>
<sst xmlns="http://schemas.openxmlformats.org/spreadsheetml/2006/main" count="25" uniqueCount="21">
  <si>
    <t>European Aviation Environmental Report</t>
  </si>
  <si>
    <t>www.easa.europa.eu/eaer</t>
  </si>
  <si>
    <t>Date</t>
  </si>
  <si>
    <t>Version</t>
  </si>
  <si>
    <t>Comments</t>
  </si>
  <si>
    <t>Figure 1.15 Summary of full-flight emission indicators (% change to 2005)</t>
  </si>
  <si>
    <t>(% change vs. 2005)</t>
  </si>
  <si>
    <t>Fuel burn (Mt)</t>
  </si>
  <si>
    <t>Initial version for publication in EAER 2022</t>
  </si>
  <si>
    <t>Revised version for publication in EAER 2025</t>
  </si>
  <si>
    <t>LOW</t>
  </si>
  <si>
    <t>TF</t>
  </si>
  <si>
    <t>NOx emissions (Kt)</t>
  </si>
  <si>
    <t>Average fuel consumption (grams per pkm)</t>
  </si>
  <si>
    <t>Average grams CO2 per pkm</t>
  </si>
  <si>
    <t>Average fuel consumption (litres per 100 pkm)</t>
  </si>
  <si>
    <t>HC emissions (Kt)</t>
  </si>
  <si>
    <t>Net CO2 emissions (Mt)</t>
  </si>
  <si>
    <t>CO emissions (Kt)</t>
  </si>
  <si>
    <t>Volatile PM emissions (Kt)</t>
  </si>
  <si>
    <t>Non-volatile PM emissions (Kt)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</si>
</sst>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+0%;\-0%;\-"/>
    <numFmt numFmtId="166" formatCode="0.0%"/>
    <numFmt numFmtId="167" formatCode="#,##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76923C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9BBB59"/>
      </top>
      <bottom/>
      <diagonal/>
    </border>
    <border>
      <left/>
      <right/>
      <top/>
      <bottom style="medium">
        <color rgb="FF9BBB59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3" fillId="0" borderId="0" xfId="1" applyFont="1" applyAlignment="1">
      <alignment horizontal="left"/>
    </xf>
    <xf numFmtId="164" fontId="1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9" fontId="0" fillId="0" borderId="0" xfId="2" applyFont="1"/>
    <xf numFmtId="165" fontId="9" fillId="0" borderId="0" xfId="2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10" fontId="0" fillId="0" borderId="0" xfId="2" applyNumberFormat="1" applyFont="1"/>
    <xf numFmtId="1" fontId="8" fillId="0" borderId="0" xfId="0" applyNumberFormat="1" applyFont="1" applyAlignment="1">
      <alignment horizontal="center" vertical="center"/>
    </xf>
    <xf numFmtId="0" fontId="11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166" fontId="9" fillId="0" borderId="0" xfId="2" applyNumberFormat="1" applyFont="1" applyFill="1" applyAlignment="1">
      <alignment horizontal="center" vertical="center"/>
    </xf>
    <xf numFmtId="164" fontId="9" fillId="0" borderId="0" xfId="2" applyNumberFormat="1" applyFont="1" applyFill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1" fontId="9" fillId="0" borderId="0" xfId="2" applyNumberFormat="1" applyFont="1" applyFill="1" applyAlignment="1">
      <alignment horizontal="center" vertical="center"/>
    </xf>
    <xf numFmtId="167" fontId="8" fillId="0" borderId="0" xfId="2" applyNumberFormat="1" applyFont="1" applyFill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13" fillId="0" borderId="0" xfId="0" applyFont="1"/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0" fontId="7" fillId="0" borderId="2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88CE"/>
      <color rgb="FFF3716D"/>
      <color rgb="FFCDCED0"/>
      <color rgb="FF213468"/>
      <color rgb="FF640813"/>
      <color rgb="FF9EC9E1"/>
      <color rgb="FFF69172"/>
      <color rgb="FFFDDFD1"/>
      <color rgb="FFF37175"/>
      <color rgb="FFC5DF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Fuel burn</a:t>
            </a:r>
          </a:p>
          <a:p>
            <a:pPr algn="l">
              <a:defRPr/>
            </a:pPr>
            <a:r>
              <a:rPr lang="en-GB" sz="1000" i="1"/>
              <a:t>(Mt;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29-41D1-B3CF-0EBBD3F44EF0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29-41D1-B3CF-0EBBD3F44EF0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29-41D1-B3CF-0EBBD3F44EF0}"/>
              </c:ext>
            </c:extLst>
          </c:dPt>
          <c:dLbls>
            <c:dLbl>
              <c:idx val="0"/>
              <c:layout>
                <c:manualLayout>
                  <c:x val="0"/>
                  <c:y val="-8.6689413823272096E-2"/>
                </c:manualLayout>
              </c:layout>
              <c:tx>
                <c:rich>
                  <a:bodyPr/>
                  <a:lstStyle/>
                  <a:p>
                    <a:fld id="{CA5E69E5-EAD1-41D4-A971-A056C6CA670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F3038CE3-3737-4EC4-9848-7564F77FA13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529-41D1-B3CF-0EBBD3F44EF0}"/>
                </c:ext>
              </c:extLst>
            </c:dLbl>
            <c:dLbl>
              <c:idx val="1"/>
              <c:layout>
                <c:manualLayout>
                  <c:x val="0"/>
                  <c:y val="-5.9483814523184686E-2"/>
                </c:manualLayout>
              </c:layout>
              <c:tx>
                <c:rich>
                  <a:bodyPr/>
                  <a:lstStyle/>
                  <a:p>
                    <a:fld id="{7BFB288B-2E5A-412A-9E44-B999033E3B5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9A40ECEC-D307-4B91-8AF2-81E7E2AE41B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529-41D1-B3CF-0EBBD3F44EF0}"/>
                </c:ext>
              </c:extLst>
            </c:dLbl>
            <c:dLbl>
              <c:idx val="2"/>
              <c:layout>
                <c:manualLayout>
                  <c:x val="6.6445182724252493E-3"/>
                  <c:y val="1.0355205599300087E-3"/>
                </c:manualLayout>
              </c:layout>
              <c:tx>
                <c:rich>
                  <a:bodyPr/>
                  <a:lstStyle/>
                  <a:p>
                    <a:fld id="{2694D655-64DD-4728-B75C-7B66AF740D8C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C6C47DFA-29E3-4716-B3ED-93AFC3550DC5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834977023220935"/>
                      <c:h val="0.11097777777777777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529-41D1-B3CF-0EBBD3F44EF0}"/>
                </c:ext>
              </c:extLst>
            </c:dLbl>
            <c:dLbl>
              <c:idx val="3"/>
              <c:layout>
                <c:manualLayout>
                  <c:x val="0"/>
                  <c:y val="-1.275310586176728E-2"/>
                </c:manualLayout>
              </c:layout>
              <c:tx>
                <c:rich>
                  <a:bodyPr/>
                  <a:lstStyle/>
                  <a:p>
                    <a:fld id="{54880859-4F67-4BBF-A919-01A31F5F8464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0F6765FF-EEB5-45A6-AD0C-95FF6DB8AF85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529-41D1-B3CF-0EBBD3F44E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charts'!$C$5:$F$5</c:f>
              <c:numCache>
                <c:formatCode>\+0%;\-0%;\-</c:formatCode>
                <c:ptCount val="4"/>
                <c:pt idx="0">
                  <c:v>0.34098190641619164</c:v>
                </c:pt>
                <c:pt idx="1">
                  <c:v>0.21766732254801702</c:v>
                </c:pt>
                <c:pt idx="2">
                  <c:v>0.31939031991403244</c:v>
                </c:pt>
                <c:pt idx="3">
                  <c:v>0.26589924313381386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charts'!$C$4:$I$4</c15:f>
                <c15:dlblRangeCache>
                  <c:ptCount val="7"/>
                  <c:pt idx="0">
                    <c:v>46.4</c:v>
                  </c:pt>
                  <c:pt idx="1">
                    <c:v>42.2</c:v>
                  </c:pt>
                  <c:pt idx="2">
                    <c:v>45.7</c:v>
                  </c:pt>
                  <c:pt idx="3">
                    <c:v>43.8</c:v>
                  </c:pt>
                  <c:pt idx="4">
                    <c:v>45.7</c:v>
                  </c:pt>
                  <c:pt idx="5">
                    <c:v>47.3</c:v>
                  </c:pt>
                  <c:pt idx="6">
                    <c:v>43.8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C529-41D1-B3CF-0EBBD3F44EF0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4594048-CDE7-4DFD-814B-62315421CE7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529-41D1-B3CF-0EBBD3F44EF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1EF7CAF-A4CB-4FE4-9107-51ADB3A05E1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529-41D1-B3CF-0EBBD3F44EF0}"/>
                </c:ext>
              </c:extLst>
            </c:dLbl>
            <c:dLbl>
              <c:idx val="2"/>
              <c:layout>
                <c:manualLayout>
                  <c:x val="4.4296788482834993E-3"/>
                  <c:y val="-3.1296937882764733E-2"/>
                </c:manualLayout>
              </c:layout>
              <c:tx>
                <c:rich>
                  <a:bodyPr/>
                  <a:lstStyle/>
                  <a:p>
                    <a:fld id="{BC12E9E2-E1B8-413F-BCAD-B0787B39A5E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529-41D1-B3CF-0EBBD3F44EF0}"/>
                </c:ext>
              </c:extLst>
            </c:dLbl>
            <c:dLbl>
              <c:idx val="3"/>
              <c:layout>
                <c:manualLayout>
                  <c:x val="0"/>
                  <c:y val="-0.11574138232720918"/>
                </c:manualLayout>
              </c:layout>
              <c:tx>
                <c:rich>
                  <a:bodyPr/>
                  <a:lstStyle/>
                  <a:p>
                    <a:fld id="{2307FF99-8064-464B-AA48-826B3957ADE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C529-41D1-B3CF-0EBBD3F44E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charts'!$C$6:$F$6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4.7498804572156716E-2</c:v>
                </c:pt>
                <c:pt idx="3">
                  <c:v>0.41031047882948868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charts'!$C$7:$F$7</c15:f>
                <c15:dlblRangeCache>
                  <c:ptCount val="4"/>
                  <c:pt idx="2">
                    <c:v>47.3; +37%</c:v>
                  </c:pt>
                  <c:pt idx="3">
                    <c:v>58.0; +68%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C529-41D1-B3CF-0EBBD3F44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Non-volatile PM</a:t>
            </a:r>
          </a:p>
          <a:p>
            <a:pPr algn="l">
              <a:defRPr/>
            </a:pP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DD-47E7-A1BE-CAAB3BF95F65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DD-47E7-A1BE-CAAB3BF95F65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DD-47E7-A1BE-CAAB3BF95F65}"/>
              </c:ext>
            </c:extLst>
          </c:dPt>
          <c:dLbls>
            <c:dLbl>
              <c:idx val="0"/>
              <c:layout>
                <c:manualLayout>
                  <c:x val="-4.4296788482834993E-3"/>
                  <c:y val="-9.3321084864391946E-2"/>
                </c:manualLayout>
              </c:layout>
              <c:tx>
                <c:rich>
                  <a:bodyPr/>
                  <a:lstStyle/>
                  <a:p>
                    <a:fld id="{38292EC2-DBCF-4297-9230-7380980164B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A84A16A-4C5D-4044-844D-544B71B72F1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4DD-47E7-A1BE-CAAB3BF95F65}"/>
                </c:ext>
              </c:extLst>
            </c:dLbl>
            <c:dLbl>
              <c:idx val="1"/>
              <c:layout>
                <c:manualLayout>
                  <c:x val="-4.4297822744131903E-3"/>
                  <c:y val="-9.0950481189851273E-2"/>
                </c:manualLayout>
              </c:layout>
              <c:tx>
                <c:rich>
                  <a:bodyPr/>
                  <a:lstStyle/>
                  <a:p>
                    <a:fld id="{FEC5343D-E7D5-4943-B302-9A1A122DEF9F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FB4782EA-D836-4E7E-828C-A378922CA9A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4DD-47E7-A1BE-CAAB3BF95F65}"/>
                </c:ext>
              </c:extLst>
            </c:dLbl>
            <c:dLbl>
              <c:idx val="2"/>
              <c:layout>
                <c:manualLayout>
                  <c:x val="0"/>
                  <c:y val="4.4693263342082241E-2"/>
                </c:manualLayout>
              </c:layout>
              <c:tx>
                <c:rich>
                  <a:bodyPr/>
                  <a:lstStyle/>
                  <a:p>
                    <a:fld id="{6123A021-0077-4FA2-940B-5D09308AB28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4733DF3-AC0B-4E5B-A93B-4F8D104F2B5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4DD-47E7-A1BE-CAAB3BF95F65}"/>
                </c:ext>
              </c:extLst>
            </c:dLbl>
            <c:dLbl>
              <c:idx val="3"/>
              <c:layout>
                <c:manualLayout>
                  <c:x val="0"/>
                  <c:y val="4.0000349956255551E-2"/>
                </c:manualLayout>
              </c:layout>
              <c:tx>
                <c:rich>
                  <a:bodyPr/>
                  <a:lstStyle/>
                  <a:p>
                    <a:fld id="{8613C7EB-AA78-4DF9-A67F-BCEE12A5C93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FF831E8-D67D-4DE8-9A04-801EF40DDBB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4DD-47E7-A1BE-CAAB3BF95F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charts'!$C$47:$F$47</c:f>
              <c:numCache>
                <c:formatCode>\+0%;\-0%;\-</c:formatCode>
                <c:ptCount val="4"/>
                <c:pt idx="0">
                  <c:v>9.5028046432174218E-2</c:v>
                </c:pt>
                <c:pt idx="1">
                  <c:v>-0.10667911718966416</c:v>
                </c:pt>
                <c:pt idx="2">
                  <c:v>-8.0058994848255516E-2</c:v>
                </c:pt>
                <c:pt idx="3">
                  <c:v>-0.1928681381163907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charts'!$C$46:$I$46</c15:f>
                <c15:dlblRangeCache>
                  <c:ptCount val="7"/>
                  <c:pt idx="0">
                    <c:v>2.1</c:v>
                  </c:pt>
                  <c:pt idx="1">
                    <c:v>1.7</c:v>
                  </c:pt>
                  <c:pt idx="2">
                    <c:v>1.8</c:v>
                  </c:pt>
                  <c:pt idx="3">
                    <c:v>1.6</c:v>
                  </c:pt>
                  <c:pt idx="4">
                    <c:v>1.7</c:v>
                  </c:pt>
                  <c:pt idx="5">
                    <c:v>1.8</c:v>
                  </c:pt>
                  <c:pt idx="6">
                    <c:v>1.4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B4DD-47E7-A1BE-CAAB3BF95F65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6147AE8-3BAA-4292-841D-994C252D563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4DD-47E7-A1BE-CAAB3BF95F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69DEDBD-FB9D-4BDA-A04E-D8E9D809B0C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4DD-47E7-A1BE-CAAB3BF95F65}"/>
                </c:ext>
              </c:extLst>
            </c:dLbl>
            <c:dLbl>
              <c:idx val="2"/>
              <c:layout>
                <c:manualLayout>
                  <c:x val="0"/>
                  <c:y val="-5.7777427821522308E-2"/>
                </c:manualLayout>
              </c:layout>
              <c:tx>
                <c:rich>
                  <a:bodyPr/>
                  <a:lstStyle/>
                  <a:p>
                    <a:fld id="{126DC332-FE55-4AA0-A1D5-DEDCB9EC90F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4DD-47E7-A1BE-CAAB3BF95F65}"/>
                </c:ext>
              </c:extLst>
            </c:dLbl>
            <c:dLbl>
              <c:idx val="3"/>
              <c:layout>
                <c:manualLayout>
                  <c:x val="0"/>
                  <c:y val="-6.6666666666666666E-2"/>
                </c:manualLayout>
              </c:layout>
              <c:tx>
                <c:rich>
                  <a:bodyPr/>
                  <a:lstStyle/>
                  <a:p>
                    <a:fld id="{D2EE3934-0BE0-44DB-B45D-0E595D3DDC6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4DD-47E7-A1BE-CAAB3BF95F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charts'!$C$48:$F$48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-1.8398820103034841E-2</c:v>
                </c:pt>
                <c:pt idx="3">
                  <c:v>-8.0713186188360986E-2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charts'!$C$49:$F$49</c15:f>
                <c15:dlblRangeCache>
                  <c:ptCount val="4"/>
                  <c:pt idx="2">
                    <c:v>1.7; -10%</c:v>
                  </c:pt>
                  <c:pt idx="3">
                    <c:v>1.4; -27%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B4DD-47E7-A1BE-CAAB3BF95F65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charts'!$C$38:$F$38</c:f>
              <c:numCache>
                <c:formatCode>\+0%;\-0%;\-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D-B4DD-47E7-A1BE-CAAB3BF95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Volatile PM</a:t>
            </a:r>
          </a:p>
          <a:p>
            <a:pPr algn="l">
              <a:defRPr/>
            </a:pP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60-4F9F-A057-5A894ACECF65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60-4F9F-A057-5A894ACECF65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60-4F9F-A057-5A894ACECF65}"/>
              </c:ext>
            </c:extLst>
          </c:dPt>
          <c:dLbls>
            <c:dLbl>
              <c:idx val="0"/>
              <c:layout>
                <c:manualLayout>
                  <c:x val="4.4296788482834993E-3"/>
                  <c:y val="-0.12887664041994759"/>
                </c:manualLayout>
              </c:layout>
              <c:tx>
                <c:rich>
                  <a:bodyPr/>
                  <a:lstStyle/>
                  <a:p>
                    <a:fld id="{62EC6453-823C-4047-86D7-B12D7C5D6C8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B16F765-6AA9-458A-86DB-B63E6A5FD06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C60-4F9F-A057-5A894ACECF65}"/>
                </c:ext>
              </c:extLst>
            </c:dLbl>
            <c:dLbl>
              <c:idx val="1"/>
              <c:layout>
                <c:manualLayout>
                  <c:x val="-4.0418099310217321E-17"/>
                  <c:y val="-0.1087286089238846"/>
                </c:manualLayout>
              </c:layout>
              <c:tx>
                <c:rich>
                  <a:bodyPr/>
                  <a:lstStyle/>
                  <a:p>
                    <a:fld id="{87BA1837-0742-4359-9A49-C657D7C2400F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290FFB5-9F92-48D2-9DFC-5573E644B40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C60-4F9F-A057-5A894ACECF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AC7AEA8-A50B-42B4-92CB-9DF19A0F229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995F8D4-256F-4453-AEE4-2F7C36E13C4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C60-4F9F-A057-5A894ACECF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ABD3025-EBF4-4F20-9F2E-F706CD30B88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620DC3F-9FBC-4707-AA2A-2702973F5C3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C60-4F9F-A057-5A894ACECF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charts'!$C$41:$F$41</c:f>
              <c:numCache>
                <c:formatCode>\+0%;\-0%;\-</c:formatCode>
                <c:ptCount val="4"/>
                <c:pt idx="0">
                  <c:v>0.35330958380920485</c:v>
                </c:pt>
                <c:pt idx="1">
                  <c:v>0.21748098514769976</c:v>
                </c:pt>
                <c:pt idx="2">
                  <c:v>0.29864071903052958</c:v>
                </c:pt>
                <c:pt idx="3">
                  <c:v>0.41250964821746616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charts'!$C$40:$F$40</c15:f>
                <c15:dlblRangeCache>
                  <c:ptCount val="4"/>
                  <c:pt idx="0">
                    <c:v>4.2</c:v>
                  </c:pt>
                  <c:pt idx="1">
                    <c:v>3.8</c:v>
                  </c:pt>
                  <c:pt idx="2">
                    <c:v>4.1</c:v>
                  </c:pt>
                  <c:pt idx="3">
                    <c:v>4.4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FC60-4F9F-A057-5A894ACECF65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F2D3D27-7F97-43E2-9D01-690755D6F3B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C60-4F9F-A057-5A894ACECF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FAF042E-5720-432C-9491-0A4D04BD4E0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C60-4F9F-A057-5A894ACECF65}"/>
                </c:ext>
              </c:extLst>
            </c:dLbl>
            <c:dLbl>
              <c:idx val="2"/>
              <c:layout>
                <c:manualLayout>
                  <c:x val="-4.4092981334781338E-3"/>
                  <c:y val="-7.1111111111111111E-2"/>
                </c:manualLayout>
              </c:layout>
              <c:tx>
                <c:rich>
                  <a:bodyPr/>
                  <a:lstStyle/>
                  <a:p>
                    <a:fld id="{B9405623-1AD0-44A9-8D0B-C627AB3274B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C60-4F9F-A057-5A894ACECF65}"/>
                </c:ext>
              </c:extLst>
            </c:dLbl>
            <c:dLbl>
              <c:idx val="3"/>
              <c:layout>
                <c:manualLayout>
                  <c:x val="0"/>
                  <c:y val="-8.4444444444444447E-2"/>
                </c:manualLayout>
              </c:layout>
              <c:tx>
                <c:rich>
                  <a:bodyPr/>
                  <a:lstStyle/>
                  <a:p>
                    <a:fld id="{DDA4CDF4-7B08-42F4-8544-ED701418143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C60-4F9F-A057-5A894ACECF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charts'!$C$42:$F$42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2.6502871816949325E-2</c:v>
                </c:pt>
                <c:pt idx="3">
                  <c:v>0.1569455164686071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charts'!$C$43:$F$43</c15:f>
                <c15:dlblRangeCache>
                  <c:ptCount val="4"/>
                  <c:pt idx="2">
                    <c:v>4.1; +33%</c:v>
                  </c:pt>
                  <c:pt idx="3">
                    <c:v>4.9; +57%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FC60-4F9F-A057-5A894ACECF65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charts'!$C$38:$F$38</c:f>
              <c:numCache>
                <c:formatCode>\+0%;\-0%;\-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D-FC60-4F9F-A057-5A894ACEC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CO</a:t>
            </a:r>
          </a:p>
          <a:p>
            <a:pPr algn="l">
              <a:defRPr/>
            </a:pP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51-40B5-A264-3C72136A1E40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51-40B5-A264-3C72136A1E40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51-40B5-A264-3C72136A1E40}"/>
              </c:ext>
            </c:extLst>
          </c:dPt>
          <c:dLbls>
            <c:dLbl>
              <c:idx val="0"/>
              <c:layout>
                <c:manualLayout>
                  <c:x val="1.4698162729658793E-5"/>
                  <c:y val="-6.6654418197725288E-2"/>
                </c:manualLayout>
              </c:layout>
              <c:tx>
                <c:rich>
                  <a:bodyPr/>
                  <a:lstStyle/>
                  <a:p>
                    <a:fld id="{16E593CB-AEA7-42C4-9D13-EEDEBE67201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62CBBDF-CB31-48C2-B7F1-248B160382C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951-40B5-A264-3C72136A1E40}"/>
                </c:ext>
              </c:extLst>
            </c:dLbl>
            <c:dLbl>
              <c:idx val="1"/>
              <c:layout>
                <c:manualLayout>
                  <c:x val="0"/>
                  <c:y val="-4.6506386701662454E-2"/>
                </c:manualLayout>
              </c:layout>
              <c:tx>
                <c:rich>
                  <a:bodyPr/>
                  <a:lstStyle/>
                  <a:p>
                    <a:fld id="{4D074897-5C58-4D95-AE32-2A0B8456277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B291560-1FDF-4648-9261-BC3D14B278C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951-40B5-A264-3C72136A1E40}"/>
                </c:ext>
              </c:extLst>
            </c:dLbl>
            <c:dLbl>
              <c:idx val="2"/>
              <c:layout>
                <c:manualLayout>
                  <c:x val="4.4297462817147861E-3"/>
                  <c:y val="5.5835520559929198E-3"/>
                </c:manualLayout>
              </c:layout>
              <c:tx>
                <c:rich>
                  <a:bodyPr/>
                  <a:lstStyle/>
                  <a:p>
                    <a:fld id="{977A4506-1452-4042-ACCC-FC85C0C1F7D9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F1B67A4C-FBCD-41BE-87D3-4ED7AB82CC1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951-40B5-A264-3C72136A1E40}"/>
                </c:ext>
              </c:extLst>
            </c:dLbl>
            <c:dLbl>
              <c:idx val="3"/>
              <c:layout>
                <c:manualLayout>
                  <c:x val="0"/>
                  <c:y val="1.7777777777777615E-2"/>
                </c:manualLayout>
              </c:layout>
              <c:tx>
                <c:rich>
                  <a:bodyPr/>
                  <a:lstStyle/>
                  <a:p>
                    <a:fld id="{2FC7D763-9B05-4AF1-AA0B-D23D68B5B13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933A26DA-54ED-4CA5-A953-3A9E422A8CB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951-40B5-A264-3C72136A1E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charts'!$C$35:$F$35</c:f>
              <c:numCache>
                <c:formatCode>\+0%;\-0%;\-</c:formatCode>
                <c:ptCount val="4"/>
                <c:pt idx="0">
                  <c:v>0.13378913715382912</c:v>
                </c:pt>
                <c:pt idx="1">
                  <c:v>5.1801120407950485E-3</c:v>
                </c:pt>
                <c:pt idx="2">
                  <c:v>0.11382767337845467</c:v>
                </c:pt>
                <c:pt idx="3">
                  <c:v>1.630474100736734E-2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charts'!$C$34:$F$34</c15:f>
                <c15:dlblRangeCache>
                  <c:ptCount val="4"/>
                  <c:pt idx="0">
                    <c:v>140</c:v>
                  </c:pt>
                  <c:pt idx="1">
                    <c:v>124</c:v>
                  </c:pt>
                  <c:pt idx="2">
                    <c:v>138</c:v>
                  </c:pt>
                  <c:pt idx="3">
                    <c:v>126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3951-40B5-A264-3C72136A1E40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1EBC57D-E900-4FFC-947E-2FC8F396045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951-40B5-A264-3C72136A1E4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B9D1E17-AAE0-44B0-83DA-430AE188352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951-40B5-A264-3C72136A1E40}"/>
                </c:ext>
              </c:extLst>
            </c:dLbl>
            <c:dLbl>
              <c:idx val="2"/>
              <c:layout>
                <c:manualLayout>
                  <c:x val="0"/>
                  <c:y val="-5.3333333333333337E-2"/>
                </c:manualLayout>
              </c:layout>
              <c:tx>
                <c:rich>
                  <a:bodyPr/>
                  <a:lstStyle/>
                  <a:p>
                    <a:fld id="{64671E93-43EA-4299-83F1-7734B7AE701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951-40B5-A264-3C72136A1E40}"/>
                </c:ext>
              </c:extLst>
            </c:dLbl>
            <c:dLbl>
              <c:idx val="3"/>
              <c:layout>
                <c:manualLayout>
                  <c:x val="0"/>
                  <c:y val="-7.1111111111111111E-2"/>
                </c:manualLayout>
              </c:layout>
              <c:tx>
                <c:rich>
                  <a:bodyPr/>
                  <a:lstStyle/>
                  <a:p>
                    <a:fld id="{957E94A1-C1AF-4C55-B1F2-34DFF966FB1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951-40B5-A264-3C72136A1E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charts'!$C$36:$F$36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2.2731177007723646E-2</c:v>
                </c:pt>
                <c:pt idx="3">
                  <c:v>0.11292274900081867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charts'!$C$37:$F$37</c15:f>
                <c15:dlblRangeCache>
                  <c:ptCount val="4"/>
                  <c:pt idx="2">
                    <c:v>140; +14%</c:v>
                  </c:pt>
                  <c:pt idx="3">
                    <c:v>139; +13%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3951-40B5-A264-3C72136A1E40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charts'!$C$38:$F$38</c:f>
              <c:numCache>
                <c:formatCode>\+0%;\-0%;\-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D-3951-40B5-A264-3C72136A1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HC</a:t>
            </a:r>
          </a:p>
          <a:p>
            <a:pPr algn="l">
              <a:defRPr/>
            </a:pP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25-4A1C-86AC-E47931818B9D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25-4A1C-86AC-E47931818B9D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25-4A1C-86AC-E47931818B9D}"/>
              </c:ext>
            </c:extLst>
          </c:dPt>
          <c:dLbls>
            <c:dLbl>
              <c:idx val="0"/>
              <c:layout>
                <c:manualLayout>
                  <c:x val="1.7439680504038023E-7"/>
                  <c:y val="-6.4579002624671922E-2"/>
                </c:manualLayout>
              </c:layout>
              <c:tx>
                <c:rich>
                  <a:bodyPr/>
                  <a:lstStyle/>
                  <a:p>
                    <a:fld id="{5667E00E-0258-4479-80C8-DF6D73C4EEF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9792B10-389E-4C23-AC0E-26A653286AD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496225994680184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425-4A1C-86AC-E47931818B9D}"/>
                </c:ext>
              </c:extLst>
            </c:dLbl>
            <c:dLbl>
              <c:idx val="1"/>
              <c:layout>
                <c:manualLayout>
                  <c:x val="-4.4216565952512159E-3"/>
                  <c:y val="-8.2061592300962383E-2"/>
                </c:manualLayout>
              </c:layout>
              <c:tx>
                <c:rich>
                  <a:bodyPr/>
                  <a:lstStyle/>
                  <a:p>
                    <a:fld id="{EFDD4DBE-887A-4C5E-9F88-BC14854AE7D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5B363FFC-CC95-4804-85EE-0A0AFC4BBBE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425-4A1C-86AC-E47931818B9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8495527-2C91-4D0A-ADA9-0004AD72576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734DE7C-3A78-4472-80FC-9FEF4FE19B6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425-4A1C-86AC-E47931818B9D}"/>
                </c:ext>
              </c:extLst>
            </c:dLbl>
            <c:dLbl>
              <c:idx val="3"/>
              <c:layout>
                <c:manualLayout>
                  <c:x val="0"/>
                  <c:y val="-2.3696587926509187E-2"/>
                </c:manualLayout>
              </c:layout>
              <c:tx>
                <c:rich>
                  <a:bodyPr/>
                  <a:lstStyle/>
                  <a:p>
                    <a:fld id="{13BE90DC-5182-4A7D-B4FA-8E3F4AA1322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75937B4-0191-46E6-9DE0-2BC6DDBC880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425-4A1C-86AC-E47931818B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charts'!$C$23:$F$23</c:f>
              <c:numCache>
                <c:formatCode>\+0%;\-0%;\-</c:formatCode>
                <c:ptCount val="4"/>
                <c:pt idx="0">
                  <c:v>6.3807652207873877E-2</c:v>
                </c:pt>
                <c:pt idx="1">
                  <c:v>-0.13614337103447938</c:v>
                </c:pt>
                <c:pt idx="2">
                  <c:v>-0.17444627867071028</c:v>
                </c:pt>
                <c:pt idx="3">
                  <c:v>-0.36457031751180358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charts'!$C$22:$I$22</c15:f>
                <c15:dlblRangeCache>
                  <c:ptCount val="7"/>
                  <c:pt idx="0">
                    <c:v>14.5</c:v>
                  </c:pt>
                  <c:pt idx="1">
                    <c:v>11.7</c:v>
                  </c:pt>
                  <c:pt idx="2">
                    <c:v>11.2</c:v>
                  </c:pt>
                  <c:pt idx="3">
                    <c:v>8.6</c:v>
                  </c:pt>
                  <c:pt idx="4">
                    <c:v>11.0</c:v>
                  </c:pt>
                  <c:pt idx="5">
                    <c:v>11.2</c:v>
                  </c:pt>
                  <c:pt idx="6">
                    <c:v>7.8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8425-4A1C-86AC-E47931818B9D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14E10C5-6F22-4AE4-82BB-7856777FF41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425-4A1C-86AC-E47931818B9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E396022-7CD4-4263-AEF8-C78DED7D506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425-4A1C-86AC-E47931818B9D}"/>
                </c:ext>
              </c:extLst>
            </c:dLbl>
            <c:dLbl>
              <c:idx val="2"/>
              <c:layout>
                <c:manualLayout>
                  <c:x val="0"/>
                  <c:y val="-6.1232720909886344E-2"/>
                </c:manualLayout>
              </c:layout>
              <c:tx>
                <c:rich>
                  <a:bodyPr/>
                  <a:lstStyle/>
                  <a:p>
                    <a:fld id="{3821CEF9-4964-4D21-8FC6-794468EF79F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92549472892615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425-4A1C-86AC-E47931818B9D}"/>
                </c:ext>
              </c:extLst>
            </c:dLbl>
            <c:dLbl>
              <c:idx val="3"/>
              <c:layout>
                <c:manualLayout>
                  <c:x val="0"/>
                  <c:y val="-4.9908661417322836E-2"/>
                </c:manualLayout>
              </c:layout>
              <c:tx>
                <c:rich>
                  <a:bodyPr/>
                  <a:lstStyle/>
                  <a:p>
                    <a:fld id="{473FA376-0894-4531-97BC-6F1BF7492A1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425-4A1C-86AC-E47931818B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charts'!$C$24:$F$24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-1.6511074426585837E-2</c:v>
                </c:pt>
                <c:pt idx="3">
                  <c:v>-6.3542968248819665E-2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charts'!$C$25:$F$25</c15:f>
                <c15:dlblRangeCache>
                  <c:ptCount val="4"/>
                  <c:pt idx="2">
                    <c:v>11.0; -19%</c:v>
                  </c:pt>
                  <c:pt idx="3">
                    <c:v>7.8; -43%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8425-4A1C-86AC-E47931818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NOx</a:t>
            </a:r>
          </a:p>
          <a:p>
            <a:pPr algn="l">
              <a:defRPr/>
            </a:pPr>
            <a:r>
              <a:rPr lang="en-GB" sz="1000" i="1"/>
              <a:t>(Kt;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88-4291-9B50-435EC4AB7811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88-4291-9B50-435EC4AB7811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888-4291-9B50-435EC4AB7811}"/>
              </c:ext>
            </c:extLst>
          </c:dPt>
          <c:dLbls>
            <c:dLbl>
              <c:idx val="0"/>
              <c:layout>
                <c:manualLayout>
                  <c:x val="-1.0151230092773416E-17"/>
                  <c:y val="-0.11733333333333333"/>
                </c:manualLayout>
              </c:layout>
              <c:tx>
                <c:rich>
                  <a:bodyPr/>
                  <a:lstStyle/>
                  <a:p>
                    <a:fld id="{89140E96-44C0-4F0B-A59A-EF7E0C6B969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E411DFC-B328-43BB-9E2B-0230789184C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888-4291-9B50-435EC4AB7811}"/>
                </c:ext>
              </c:extLst>
            </c:dLbl>
            <c:dLbl>
              <c:idx val="1"/>
              <c:layout>
                <c:manualLayout>
                  <c:x val="-8.120984074218733E-17"/>
                  <c:y val="-7.7617847769028872E-2"/>
                </c:manualLayout>
              </c:layout>
              <c:tx>
                <c:rich>
                  <a:bodyPr/>
                  <a:lstStyle/>
                  <a:p>
                    <a:fld id="{8B31C616-1C45-4D45-A31F-83E69EC3A14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68AF37C-3053-4A8D-B458-E0AC00AB5BB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888-4291-9B50-435EC4AB781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83AFB3C-74B2-45AA-BBAB-034379D0FF0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FB494B8B-F18D-4E77-B03E-2FCE0AC5EC3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888-4291-9B50-435EC4AB7811}"/>
                </c:ext>
              </c:extLst>
            </c:dLbl>
            <c:dLbl>
              <c:idx val="3"/>
              <c:layout>
                <c:manualLayout>
                  <c:x val="0"/>
                  <c:y val="-8.4155030621172355E-2"/>
                </c:manualLayout>
              </c:layout>
              <c:tx>
                <c:rich>
                  <a:bodyPr/>
                  <a:lstStyle/>
                  <a:p>
                    <a:fld id="{C401C95E-B25B-4A49-A78E-FAE97B16C5F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C05DBBC9-74E1-4145-BEAA-5385D3128C2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888-4291-9B50-435EC4AB78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charts'!$C$11:$F$11</c:f>
              <c:numCache>
                <c:formatCode>\+0%;\-0%;\-</c:formatCode>
                <c:ptCount val="4"/>
                <c:pt idx="0">
                  <c:v>0.45964002469238685</c:v>
                </c:pt>
                <c:pt idx="1">
                  <c:v>0.34724676897706863</c:v>
                </c:pt>
                <c:pt idx="2">
                  <c:v>0.51975012573529633</c:v>
                </c:pt>
                <c:pt idx="3">
                  <c:v>0.71721668799031768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charts'!$C$10:$I$10</c15:f>
                <c15:dlblRangeCache>
                  <c:ptCount val="7"/>
                  <c:pt idx="0">
                    <c:v>697</c:v>
                  </c:pt>
                  <c:pt idx="1">
                    <c:v>644</c:v>
                  </c:pt>
                  <c:pt idx="2">
                    <c:v>726</c:v>
                  </c:pt>
                  <c:pt idx="3">
                    <c:v>820</c:v>
                  </c:pt>
                  <c:pt idx="4">
                    <c:v>726</c:v>
                  </c:pt>
                  <c:pt idx="5">
                    <c:v>746</c:v>
                  </c:pt>
                  <c:pt idx="6">
                    <c:v>820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3888-4291-9B50-435EC4AB7811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195F7DD-13A8-46CD-B3B6-F1BAAF0D646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888-4291-9B50-435EC4AB781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3648E13-2D23-40F3-B137-2136D3CB44D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888-4291-9B50-435EC4AB7811}"/>
                </c:ext>
              </c:extLst>
            </c:dLbl>
            <c:dLbl>
              <c:idx val="2"/>
              <c:layout>
                <c:manualLayout>
                  <c:x val="0"/>
                  <c:y val="-5.1296237970253802E-2"/>
                </c:manualLayout>
              </c:layout>
              <c:tx>
                <c:rich>
                  <a:bodyPr/>
                  <a:lstStyle/>
                  <a:p>
                    <a:fld id="{349B067E-2791-4DC7-8FCC-9F6A9D660A7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888-4291-9B50-435EC4AB7811}"/>
                </c:ext>
              </c:extLst>
            </c:dLbl>
            <c:dLbl>
              <c:idx val="3"/>
              <c:layout>
                <c:manualLayout>
                  <c:x val="0"/>
                  <c:y val="-8.5560454943132191E-2"/>
                </c:manualLayout>
              </c:layout>
              <c:tx>
                <c:rich>
                  <a:bodyPr/>
                  <a:lstStyle/>
                  <a:p>
                    <a:fld id="{A1A37C22-AA58-49F1-8F05-F0731A79895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888-4291-9B50-435EC4AB78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charts'!$C$12:$F$12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4.111656242128614E-2</c:v>
                </c:pt>
                <c:pt idx="3">
                  <c:v>0.33304620984369526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charts'!$C$13:$F$13</c15:f>
                <c15:dlblRangeCache>
                  <c:ptCount val="4"/>
                  <c:pt idx="2">
                    <c:v>746; +56%</c:v>
                  </c:pt>
                  <c:pt idx="3">
                    <c:v>979; +105%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3888-4291-9B50-435EC4AB7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</a:t>
            </a:r>
            <a:r>
              <a:rPr lang="en-GB" b="1" baseline="0"/>
              <a:t> fuel consumption</a:t>
            </a:r>
            <a:endParaRPr lang="en-GB" b="1"/>
          </a:p>
          <a:p>
            <a:pPr algn="l">
              <a:defRPr/>
            </a:pPr>
            <a:r>
              <a:rPr lang="en-GB" sz="1000" i="1"/>
              <a:t>(litres fuel per 100 passenger-kilometres; % change to 2005)</a:t>
            </a:r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DAD-4340-B0FB-94CD091D7B18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DAD-4340-B0FB-94CD091D7B18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DAD-4340-B0FB-94CD091D7B18}"/>
              </c:ext>
            </c:extLst>
          </c:dPt>
          <c:dLbls>
            <c:dLbl>
              <c:idx val="0"/>
              <c:layout>
                <c:manualLayout>
                  <c:x val="0"/>
                  <c:y val="-7.8027996500437277E-2"/>
                </c:manualLayout>
              </c:layout>
              <c:tx>
                <c:rich>
                  <a:bodyPr/>
                  <a:lstStyle/>
                  <a:p>
                    <a:fld id="{70627FF1-9C04-4759-AF6F-A79A349634CF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DFA43D4-44CF-4B8F-9EE0-04D197382DF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DAD-4340-B0FB-94CD091D7B18}"/>
                </c:ext>
              </c:extLst>
            </c:dLbl>
            <c:dLbl>
              <c:idx val="1"/>
              <c:layout>
                <c:manualLayout>
                  <c:x val="-4.0604920371093665E-17"/>
                  <c:y val="-8.6506386701662288E-2"/>
                </c:manualLayout>
              </c:layout>
              <c:tx>
                <c:rich>
                  <a:bodyPr/>
                  <a:lstStyle/>
                  <a:p>
                    <a:fld id="{7F9D15E7-9927-4695-9676-6CB0C2EF6EB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B550F4D-AD29-4C70-9994-8C012F24F658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DAD-4340-B0FB-94CD091D7B18}"/>
                </c:ext>
              </c:extLst>
            </c:dLbl>
            <c:dLbl>
              <c:idx val="2"/>
              <c:layout>
                <c:manualLayout>
                  <c:x val="0"/>
                  <c:y val="-2.699877515310586E-2"/>
                </c:manualLayout>
              </c:layout>
              <c:tx>
                <c:rich>
                  <a:bodyPr/>
                  <a:lstStyle/>
                  <a:p>
                    <a:fld id="{B334FBA3-AE7A-4AC4-9F64-1FF412637BA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B14C9CBE-8BFF-4502-82BB-75F66995CD4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DAD-4340-B0FB-94CD091D7B18}"/>
                </c:ext>
              </c:extLst>
            </c:dLbl>
            <c:dLbl>
              <c:idx val="3"/>
              <c:layout>
                <c:manualLayout>
                  <c:x val="-4.4296788482834993E-3"/>
                  <c:y val="-2.4549781277340331E-2"/>
                </c:manualLayout>
              </c:layout>
              <c:tx>
                <c:rich>
                  <a:bodyPr/>
                  <a:lstStyle/>
                  <a:p>
                    <a:fld id="{4E5A1573-9A4B-47A5-9BD9-87335487BB54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41A83ACB-6A65-47AF-9FC0-664F55B10C87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DAD-4340-B0FB-94CD091D7B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charts'!$C$18:$F$18</c:f>
              <c:numCache>
                <c:formatCode>\+0%;\-0%;\-</c:formatCode>
                <c:ptCount val="4"/>
                <c:pt idx="0">
                  <c:v>-0.2722716436391539</c:v>
                </c:pt>
                <c:pt idx="1">
                  <c:v>-0.31971596356412435</c:v>
                </c:pt>
                <c:pt idx="2">
                  <c:v>-0.37123387677401942</c:v>
                </c:pt>
                <c:pt idx="3">
                  <c:v>-0.40513352579719664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charts'!$C$17:$I$17</c15:f>
                <c15:dlblRangeCache>
                  <c:ptCount val="7"/>
                  <c:pt idx="0">
                    <c:v>3.5</c:v>
                  </c:pt>
                  <c:pt idx="1">
                    <c:v>3.3</c:v>
                  </c:pt>
                  <c:pt idx="2">
                    <c:v>3.0</c:v>
                  </c:pt>
                  <c:pt idx="3">
                    <c:v>2.9</c:v>
                  </c:pt>
                  <c:pt idx="4">
                    <c:v>2.9</c:v>
                  </c:pt>
                  <c:pt idx="5">
                    <c:v>3.0</c:v>
                  </c:pt>
                  <c:pt idx="6">
                    <c:v>2.2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4DAD-4340-B0FB-94CD091D7B18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761E3CC-2D6D-4A1D-A2FE-F22E0C9E6C2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DAD-4340-B0FB-94CD091D7B1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AD5501D-F693-4547-8FE5-31045AAD513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DAD-4340-B0FB-94CD091D7B18}"/>
                </c:ext>
              </c:extLst>
            </c:dLbl>
            <c:dLbl>
              <c:idx val="2"/>
              <c:layout>
                <c:manualLayout>
                  <c:x val="0"/>
                  <c:y val="-5.0547681539807522E-2"/>
                </c:manualLayout>
              </c:layout>
              <c:tx>
                <c:rich>
                  <a:bodyPr/>
                  <a:lstStyle/>
                  <a:p>
                    <a:fld id="{EDAF885E-F8CD-4215-BCA5-B5F2404CD65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4DAD-4340-B0FB-94CD091D7B18}"/>
                </c:ext>
              </c:extLst>
            </c:dLbl>
            <c:dLbl>
              <c:idx val="3"/>
              <c:layout>
                <c:manualLayout>
                  <c:x val="-4.4296788482834993E-3"/>
                  <c:y val="-4.1250043744531936E-2"/>
                </c:manualLayout>
              </c:layout>
              <c:tx>
                <c:rich>
                  <a:bodyPr/>
                  <a:lstStyle/>
                  <a:p>
                    <a:fld id="{4AF22DA0-14A7-4603-BDDA-FF1E6D8F291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4DAD-4340-B0FB-94CD091D7B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charts'!$C$19:$F$19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-2.01647202468348E-2</c:v>
                </c:pt>
                <c:pt idx="3">
                  <c:v>-0.13382357750834983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charts'!$C$20:$F$20</c15:f>
                <c15:dlblRangeCache>
                  <c:ptCount val="4"/>
                  <c:pt idx="2">
                    <c:v>2.9; -39%</c:v>
                  </c:pt>
                  <c:pt idx="3">
                    <c:v>2.2; -54%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4DAD-4340-B0FB-94CD091D7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Net</a:t>
            </a:r>
            <a:r>
              <a:rPr lang="en-GB" b="1" baseline="0"/>
              <a:t> CO2</a:t>
            </a:r>
            <a:endParaRPr lang="en-GB" b="1"/>
          </a:p>
          <a:p>
            <a:pPr algn="l">
              <a:defRPr/>
            </a:pPr>
            <a:r>
              <a:rPr lang="en-GB" sz="1000" i="1"/>
              <a:t>(Mt;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20-43FF-B757-560F42344F57}"/>
              </c:ext>
            </c:extLst>
          </c:dPt>
          <c:dPt>
            <c:idx val="3"/>
            <c:invertIfNegative val="0"/>
            <c:bubble3D val="0"/>
            <c:spPr>
              <a:pattFill prst="dkUpDiag">
                <a:fgClr>
                  <a:schemeClr val="accent1">
                    <a:lumMod val="40000"/>
                    <a:lumOff val="6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20-43FF-B757-560F42344F57}"/>
              </c:ext>
            </c:extLst>
          </c:dPt>
          <c:dLbls>
            <c:dLbl>
              <c:idx val="0"/>
              <c:layout>
                <c:manualLayout>
                  <c:x val="-4.4296788482834993E-3"/>
                  <c:y val="-6.6666666666666666E-2"/>
                </c:manualLayout>
              </c:layout>
              <c:tx>
                <c:rich>
                  <a:bodyPr/>
                  <a:lstStyle/>
                  <a:p>
                    <a:fld id="{70B1817E-B583-48AF-9DCF-9E8D59C99BE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0E78590-71D0-4637-9F65-FB19BFD9A9A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C20-43FF-B757-560F42344F57}"/>
                </c:ext>
              </c:extLst>
            </c:dLbl>
            <c:dLbl>
              <c:idx val="1"/>
              <c:layout>
                <c:manualLayout>
                  <c:x val="-4.42967884828354E-3"/>
                  <c:y val="-6.222222222222222E-2"/>
                </c:manualLayout>
              </c:layout>
              <c:tx>
                <c:rich>
                  <a:bodyPr/>
                  <a:lstStyle/>
                  <a:p>
                    <a:fld id="{3D6BA167-0981-4799-8B19-1525B4838FA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9125A104-F10B-4425-BC6F-6C661FF1E12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C20-43FF-B757-560F42344F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29C8F55-0D11-4972-830A-55BE18BF879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1A0B3A1-8EBF-4274-B0BF-A8ECFFDD4F0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C20-43FF-B757-560F42344F57}"/>
                </c:ext>
              </c:extLst>
            </c:dLbl>
            <c:dLbl>
              <c:idx val="3"/>
              <c:layout>
                <c:manualLayout>
                  <c:x val="0"/>
                  <c:y val="-0.10222222222222223"/>
                </c:manualLayout>
              </c:layout>
              <c:tx>
                <c:rich>
                  <a:bodyPr/>
                  <a:lstStyle/>
                  <a:p>
                    <a:fld id="{FFAE2E90-D3AC-459D-9434-1A04B4F51BA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ECF5A02-DEBC-4183-8C06-F902DA75E87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C20-43FF-B757-560F42344F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charts'!$C$29:$F$29</c:f>
              <c:numCache>
                <c:formatCode>\+0%;\-0%;\-</c:formatCode>
                <c:ptCount val="4"/>
                <c:pt idx="0">
                  <c:v>4.4896824283275683E-2</c:v>
                </c:pt>
                <c:pt idx="1">
                  <c:v>-1.1707231820383801E-2</c:v>
                </c:pt>
                <c:pt idx="2">
                  <c:v>0.26747231082541512</c:v>
                </c:pt>
                <c:pt idx="3">
                  <c:v>-0.4160486353450783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charts'!$C$28:$F$28</c15:f>
                <c15:dlblRangeCache>
                  <c:ptCount val="4"/>
                  <c:pt idx="0">
                    <c:v>114</c:v>
                  </c:pt>
                  <c:pt idx="1">
                    <c:v>108</c:v>
                  </c:pt>
                  <c:pt idx="2">
                    <c:v>139</c:v>
                  </c:pt>
                  <c:pt idx="3">
                    <c:v>64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8C20-43FF-B757-560F42344F57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C6DD612-D4F7-46A0-9E21-6C40E0056E0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C20-43FF-B757-560F42344F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5799672-1298-4FE8-81E0-D00DD1FC38F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C20-43FF-B757-560F42344F57}"/>
                </c:ext>
              </c:extLst>
            </c:dLbl>
            <c:dLbl>
              <c:idx val="2"/>
              <c:layout>
                <c:manualLayout>
                  <c:x val="0"/>
                  <c:y val="-5.3333333333333337E-2"/>
                </c:manualLayout>
              </c:layout>
              <c:tx>
                <c:rich>
                  <a:bodyPr/>
                  <a:lstStyle/>
                  <a:p>
                    <a:fld id="{44E917CE-BEBF-4516-99E6-CDBCBB66FA5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C20-43FF-B757-560F42344F57}"/>
                </c:ext>
              </c:extLst>
            </c:dLbl>
            <c:dLbl>
              <c:idx val="3"/>
              <c:layout>
                <c:manualLayout>
                  <c:x val="0"/>
                  <c:y val="-0.15111111111111111"/>
                </c:manualLayout>
              </c:layout>
              <c:tx>
                <c:rich>
                  <a:bodyPr/>
                  <a:lstStyle/>
                  <a:p>
                    <a:fld id="{E4DBD215-4B90-4126-96AD-21462673B86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C20-43FF-B757-560F42344F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9.9416813660774261E-2</c:v>
                </c:pt>
                <c:pt idx="3">
                  <c:v>0.67620972196330253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charts'!$C$31:$F$31</c15:f>
                <c15:dlblRangeCache>
                  <c:ptCount val="4"/>
                  <c:pt idx="2">
                    <c:v>150; +37%</c:v>
                  </c:pt>
                  <c:pt idx="3">
                    <c:v>183; +68%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8C20-43FF-B757-560F42344F57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charts'!$C$38:$F$38</c:f>
              <c:numCache>
                <c:formatCode>\+0%;\-0%;\-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C-8C20-43FF-B757-560F42344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15</xdr:col>
      <xdr:colOff>428625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34AC63-7C91-418E-853F-39D29560D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35</xdr:row>
      <xdr:rowOff>0</xdr:rowOff>
    </xdr:from>
    <xdr:to>
      <xdr:col>20</xdr:col>
      <xdr:colOff>428625</xdr:colOff>
      <xdr:row>50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7A15FB-49A9-44E4-AD9B-AD1E1DF52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35</xdr:row>
      <xdr:rowOff>0</xdr:rowOff>
    </xdr:from>
    <xdr:to>
      <xdr:col>15</xdr:col>
      <xdr:colOff>428625</xdr:colOff>
      <xdr:row>50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BFE13B-4C14-46AF-83BA-066D6A61DA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19</xdr:row>
      <xdr:rowOff>0</xdr:rowOff>
    </xdr:from>
    <xdr:to>
      <xdr:col>25</xdr:col>
      <xdr:colOff>428625</xdr:colOff>
      <xdr:row>34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39C9DB-60AA-413D-9D06-8CDFDBDB5D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19</xdr:row>
      <xdr:rowOff>0</xdr:rowOff>
    </xdr:from>
    <xdr:to>
      <xdr:col>20</xdr:col>
      <xdr:colOff>428625</xdr:colOff>
      <xdr:row>34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C8D3E40-D3D3-4664-99B6-BD97676375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19</xdr:row>
      <xdr:rowOff>0</xdr:rowOff>
    </xdr:from>
    <xdr:to>
      <xdr:col>15</xdr:col>
      <xdr:colOff>428625</xdr:colOff>
      <xdr:row>34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84B5BF8-CD32-4C59-BA76-9F9768F298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0</xdr:colOff>
      <xdr:row>3</xdr:row>
      <xdr:rowOff>0</xdr:rowOff>
    </xdr:from>
    <xdr:to>
      <xdr:col>20</xdr:col>
      <xdr:colOff>428625</xdr:colOff>
      <xdr:row>18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68C9E81-47A8-4EB5-BF85-AF6BBF549F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0</xdr:colOff>
      <xdr:row>3</xdr:row>
      <xdr:rowOff>0</xdr:rowOff>
    </xdr:from>
    <xdr:to>
      <xdr:col>25</xdr:col>
      <xdr:colOff>428625</xdr:colOff>
      <xdr:row>18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B1DDD38-21AF-4261-8C4A-ADA454CFE9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F091-6D08-46EF-9B08-A3EFEB380E90}">
  <dimension ref="A1:C9"/>
  <sheetViews>
    <sheetView tabSelected="1" workbookViewId="0">
      <selection activeCell="A9" sqref="A9"/>
    </sheetView>
  </sheetViews>
  <sheetFormatPr defaultRowHeight="15" x14ac:dyDescent="0.25"/>
  <cols>
    <col min="1" max="1" width="14.85546875" customWidth="1"/>
    <col min="3" max="3" width="41.7109375" customWidth="1"/>
  </cols>
  <sheetData>
    <row r="1" spans="1:3" x14ac:dyDescent="0.25">
      <c r="A1" s="1" t="s">
        <v>0</v>
      </c>
      <c r="B1" s="2"/>
      <c r="C1" s="3"/>
    </row>
    <row r="2" spans="1:3" x14ac:dyDescent="0.25">
      <c r="A2" s="4" t="s">
        <v>1</v>
      </c>
      <c r="B2" s="2"/>
      <c r="C2" s="3"/>
    </row>
    <row r="3" spans="1:3" x14ac:dyDescent="0.25">
      <c r="A3" s="5"/>
      <c r="B3" s="2"/>
      <c r="C3" s="3"/>
    </row>
    <row r="4" spans="1:3" x14ac:dyDescent="0.25">
      <c r="A4" s="1" t="s">
        <v>5</v>
      </c>
      <c r="B4" s="2"/>
      <c r="C4" s="3"/>
    </row>
    <row r="5" spans="1:3" x14ac:dyDescent="0.25">
      <c r="A5" s="3"/>
      <c r="B5" s="2"/>
      <c r="C5" s="3"/>
    </row>
    <row r="6" spans="1:3" x14ac:dyDescent="0.25">
      <c r="A6" s="1" t="s">
        <v>2</v>
      </c>
      <c r="B6" s="6" t="s">
        <v>3</v>
      </c>
      <c r="C6" s="1" t="s">
        <v>4</v>
      </c>
    </row>
    <row r="7" spans="1:3" x14ac:dyDescent="0.25">
      <c r="A7" s="7">
        <v>44875</v>
      </c>
      <c r="B7" s="2">
        <v>1</v>
      </c>
      <c r="C7" s="3" t="s">
        <v>8</v>
      </c>
    </row>
    <row r="8" spans="1:3" x14ac:dyDescent="0.25">
      <c r="A8" s="7">
        <v>45604</v>
      </c>
      <c r="B8" s="2">
        <v>2</v>
      </c>
      <c r="C8" s="3" t="s">
        <v>9</v>
      </c>
    </row>
    <row r="9" spans="1:3" x14ac:dyDescent="0.25">
      <c r="A9" s="7"/>
      <c r="B9" s="2"/>
      <c r="C9" s="3"/>
    </row>
  </sheetData>
  <hyperlinks>
    <hyperlink ref="A2" r:id="rId1" xr:uid="{27D11DB9-F969-4C74-864F-64FF34CBD3A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AB429-3AFF-407B-8115-9494414BDBBE}">
  <dimension ref="A1:M6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A3"/>
    </sheetView>
  </sheetViews>
  <sheetFormatPr defaultColWidth="9.140625" defaultRowHeight="15" x14ac:dyDescent="0.25"/>
  <cols>
    <col min="1" max="1" width="32.140625" bestFit="1" customWidth="1"/>
    <col min="2" max="10" width="11.28515625" customWidth="1"/>
    <col min="11" max="11" width="9.7109375" customWidth="1"/>
  </cols>
  <sheetData>
    <row r="1" spans="1:13" x14ac:dyDescent="0.25">
      <c r="A1" s="31"/>
      <c r="B1" s="18">
        <v>2005</v>
      </c>
      <c r="C1" s="18">
        <v>2019</v>
      </c>
      <c r="D1" s="18">
        <v>2023</v>
      </c>
      <c r="E1" s="18">
        <v>2030</v>
      </c>
      <c r="F1" s="19">
        <v>2050</v>
      </c>
      <c r="G1" s="19">
        <v>2030</v>
      </c>
      <c r="H1" s="19">
        <v>2030</v>
      </c>
      <c r="I1" s="19">
        <v>2050</v>
      </c>
      <c r="J1" s="19">
        <v>2050</v>
      </c>
      <c r="K1" s="8"/>
    </row>
    <row r="2" spans="1:13" x14ac:dyDescent="0.25">
      <c r="A2" s="32"/>
      <c r="B2" s="9"/>
      <c r="C2" s="9"/>
      <c r="D2" s="9"/>
      <c r="E2" s="9"/>
      <c r="F2" s="9"/>
      <c r="G2" s="9" t="s">
        <v>10</v>
      </c>
      <c r="H2" s="9" t="s">
        <v>11</v>
      </c>
      <c r="I2" s="9" t="s">
        <v>10</v>
      </c>
      <c r="J2" s="9" t="s">
        <v>11</v>
      </c>
      <c r="K2" s="9"/>
    </row>
    <row r="3" spans="1:13" ht="15.75" thickBot="1" x14ac:dyDescent="0.3">
      <c r="A3" s="33"/>
      <c r="B3" s="20"/>
      <c r="C3" s="21" t="s">
        <v>6</v>
      </c>
      <c r="D3" s="21" t="s">
        <v>6</v>
      </c>
      <c r="E3" s="21"/>
      <c r="F3" s="34" t="s">
        <v>6</v>
      </c>
      <c r="G3" s="34"/>
      <c r="H3" s="34"/>
      <c r="I3" s="34"/>
      <c r="J3" s="34"/>
      <c r="K3" s="10"/>
    </row>
    <row r="4" spans="1:13" x14ac:dyDescent="0.25">
      <c r="A4" s="22" t="s">
        <v>7</v>
      </c>
      <c r="B4" s="11">
        <v>34.629115668716004</v>
      </c>
      <c r="C4" s="11">
        <v>46.437017546941597</v>
      </c>
      <c r="D4" s="11">
        <v>42.166742558530999</v>
      </c>
      <c r="E4" s="11">
        <f>IF(AND(G5&lt;=0,H5&lt;=0),H4,G4)</f>
        <v>45.689320000487243</v>
      </c>
      <c r="F4" s="11">
        <f>IF(AND(I5&lt;=0,J5&lt;=0),J4,I4)</f>
        <v>43.836971315420882</v>
      </c>
      <c r="G4" s="11">
        <v>45.689320000487243</v>
      </c>
      <c r="H4" s="11">
        <v>47.334161598142195</v>
      </c>
      <c r="I4" s="11">
        <v>43.836971315420882</v>
      </c>
      <c r="J4" s="11">
        <v>58.045660346893499</v>
      </c>
      <c r="K4" s="11"/>
      <c r="L4" s="12"/>
    </row>
    <row r="5" spans="1:13" x14ac:dyDescent="0.25">
      <c r="A5" s="22"/>
      <c r="B5" s="13">
        <f>B4/$B4-1</f>
        <v>0</v>
      </c>
      <c r="C5" s="13">
        <f t="shared" ref="C5:J5" si="0">C4/$B4-1</f>
        <v>0.34098190641619164</v>
      </c>
      <c r="D5" s="13">
        <f t="shared" si="0"/>
        <v>0.21766732254801702</v>
      </c>
      <c r="E5" s="13">
        <f>IF(AND(G5&lt;=0,H5&lt;=0),H5,G5)</f>
        <v>0.31939031991403244</v>
      </c>
      <c r="F5" s="13">
        <f>IF(AND(I5&lt;=0,J5&lt;=0),J5,I5)</f>
        <v>0.26589924313381386</v>
      </c>
      <c r="G5" s="13">
        <f t="shared" si="0"/>
        <v>0.31939031991403244</v>
      </c>
      <c r="H5" s="13">
        <f t="shared" si="0"/>
        <v>0.36688912448618916</v>
      </c>
      <c r="I5" s="13">
        <f t="shared" si="0"/>
        <v>0.26589924313381386</v>
      </c>
      <c r="J5" s="13">
        <f t="shared" si="0"/>
        <v>0.67620972196330253</v>
      </c>
      <c r="K5" s="13"/>
    </row>
    <row r="6" spans="1:13" x14ac:dyDescent="0.25">
      <c r="A6" s="22"/>
      <c r="B6" s="13">
        <v>0</v>
      </c>
      <c r="C6" s="13">
        <v>0</v>
      </c>
      <c r="D6" s="13">
        <v>0</v>
      </c>
      <c r="E6" s="13">
        <f>IF(AND(H5&gt;0,G5&gt;0),H5-G5,IF(AND(H5&lt;=0,G5&lt;=0),G5-H5,H5))</f>
        <v>4.7498804572156716E-2</v>
      </c>
      <c r="F6" s="13">
        <f>IF(AND(J5&gt;0,I5&gt;0),J5-I5,IF(AND(J5&lt;=0,I5&lt;=0),I5-J5,J5))</f>
        <v>0.41031047882948868</v>
      </c>
      <c r="G6" s="13"/>
      <c r="H6" s="13"/>
      <c r="I6" s="13"/>
      <c r="L6" s="12"/>
      <c r="M6" s="12"/>
    </row>
    <row r="7" spans="1:13" x14ac:dyDescent="0.25">
      <c r="A7" s="22"/>
      <c r="B7" s="13"/>
      <c r="C7" s="13"/>
      <c r="D7" s="13"/>
      <c r="E7" s="23" t="str">
        <f>IF(AND(G5&lt;=0,H5&lt;=0),TEXT(G4,"0.0")&amp;"; "&amp;TEXT(G5,"+0%;-0%;-"),TEXT(H4,"0.0")&amp;"; "&amp;TEXT(H5,"+0%;-0%;-"))</f>
        <v>47.3; +37%</v>
      </c>
      <c r="F7" s="23" t="str">
        <f>IF(AND(I5&lt;=0,J5&lt;=0),TEXT(I4,"0.0")&amp;"; "&amp;TEXT(I5,"+0%;-0%;-"),TEXT(J4,"0.0")&amp;"; "&amp;TEXT(J5,"+0%;-0%;-"))</f>
        <v>58.0; +68%</v>
      </c>
      <c r="G7" s="23"/>
      <c r="H7" s="23"/>
      <c r="I7" s="23"/>
      <c r="J7" s="23"/>
      <c r="K7" s="14"/>
      <c r="L7" s="12"/>
    </row>
    <row r="8" spans="1:13" x14ac:dyDescent="0.25">
      <c r="A8" s="22"/>
      <c r="B8" s="13"/>
      <c r="C8" s="13"/>
      <c r="D8" s="13"/>
      <c r="E8" s="13"/>
      <c r="F8" s="13"/>
      <c r="G8" s="13"/>
      <c r="H8" s="13"/>
      <c r="I8" s="13"/>
      <c r="K8" s="11"/>
      <c r="L8" s="12"/>
    </row>
    <row r="9" spans="1:13" x14ac:dyDescent="0.25">
      <c r="A9" s="22"/>
      <c r="B9" s="13"/>
      <c r="C9" s="13"/>
      <c r="D9" s="13"/>
      <c r="E9" s="23"/>
      <c r="F9" s="23"/>
      <c r="G9" s="23"/>
      <c r="H9" s="23"/>
      <c r="I9" s="23"/>
      <c r="J9" s="23"/>
      <c r="K9" s="15"/>
      <c r="L9" s="15"/>
    </row>
    <row r="10" spans="1:13" x14ac:dyDescent="0.25">
      <c r="A10" s="22" t="s">
        <v>12</v>
      </c>
      <c r="B10" s="16">
        <v>477.71716213095897</v>
      </c>
      <c r="C10" s="16">
        <v>697.29509032880992</v>
      </c>
      <c r="D10" s="16">
        <v>643.60290316582893</v>
      </c>
      <c r="E10" s="16">
        <f>IF(AND(G11&lt;=0,H11&lt;=0),H10,G10)</f>
        <v>726.01071721443384</v>
      </c>
      <c r="F10" s="16">
        <f>IF(AND(I11&lt;=0,J11&lt;=0),J10,I10)</f>
        <v>820.34388295065901</v>
      </c>
      <c r="G10" s="16">
        <v>726.01071721443384</v>
      </c>
      <c r="H10" s="16">
        <v>745.65280473091104</v>
      </c>
      <c r="I10" s="16">
        <v>820.34388295065901</v>
      </c>
      <c r="J10" s="16">
        <v>979.44577317566097</v>
      </c>
      <c r="K10" s="13"/>
      <c r="L10" s="12"/>
    </row>
    <row r="11" spans="1:13" x14ac:dyDescent="0.25">
      <c r="A11" s="22"/>
      <c r="B11" s="13">
        <f>B10/$B10-1</f>
        <v>0</v>
      </c>
      <c r="C11" s="13">
        <f t="shared" ref="C11:J11" si="1">C10/$B10-1</f>
        <v>0.45964002469238685</v>
      </c>
      <c r="D11" s="13">
        <f t="shared" si="1"/>
        <v>0.34724676897706863</v>
      </c>
      <c r="E11" s="13">
        <f>IF(AND(G11&lt;=0,H11&lt;=0),H11,G11)</f>
        <v>0.51975012573529633</v>
      </c>
      <c r="F11" s="13">
        <f>IF(AND(I11&lt;=0,J11&lt;=0),J11,I11)</f>
        <v>0.71721668799031768</v>
      </c>
      <c r="G11" s="13">
        <f t="shared" ref="G11:I11" si="2">G10/$B10-1</f>
        <v>0.51975012573529633</v>
      </c>
      <c r="H11" s="13">
        <f t="shared" si="2"/>
        <v>0.56086668815658247</v>
      </c>
      <c r="I11" s="13">
        <f t="shared" si="2"/>
        <v>0.71721668799031768</v>
      </c>
      <c r="J11" s="13">
        <f t="shared" si="1"/>
        <v>1.0502628978340129</v>
      </c>
      <c r="K11" s="13"/>
      <c r="L11" s="12"/>
    </row>
    <row r="12" spans="1:13" x14ac:dyDescent="0.25">
      <c r="A12" s="22"/>
      <c r="B12" s="13">
        <v>0</v>
      </c>
      <c r="C12" s="13">
        <v>0</v>
      </c>
      <c r="D12" s="13">
        <v>0</v>
      </c>
      <c r="E12" s="13">
        <f>IF(AND(H11&gt;0,G11&gt;0),H11-G11,IF(AND(H11&lt;=0,G11&lt;=0),G11-H11,H11))</f>
        <v>4.111656242128614E-2</v>
      </c>
      <c r="F12" s="13">
        <f>IF(AND(J11&gt;0,I11&gt;0),J11-I11,IF(AND(J11&lt;=0,I11&lt;=0),I11-J11,J11))</f>
        <v>0.33304620984369526</v>
      </c>
      <c r="G12" s="13"/>
      <c r="H12" s="13"/>
      <c r="I12" s="13"/>
      <c r="K12" s="13"/>
      <c r="L12" s="12"/>
    </row>
    <row r="13" spans="1:13" x14ac:dyDescent="0.25">
      <c r="A13" s="22"/>
      <c r="B13" s="13"/>
      <c r="C13" s="13"/>
      <c r="D13" s="13"/>
      <c r="E13" s="23" t="str">
        <f>IF(AND(G11&lt;=0,H11&lt;=0),TEXT(G10,"0")&amp;"; "&amp;TEXT(G11,"+0%;-0%;-"),TEXT(H10,"0")&amp;"; "&amp;TEXT(H11,"+0%;-0%;-"))</f>
        <v>746; +56%</v>
      </c>
      <c r="F13" s="23" t="str">
        <f>IF(AND(I11&lt;=0,J11&lt;=0),TEXT(I10,"0")&amp;"; "&amp;TEXT(I11,"+0%;-0%;-"),TEXT(J10,"0")&amp;"; "&amp;TEXT(J11,"+0%;-0%;-"))</f>
        <v>979; +105%</v>
      </c>
      <c r="G13" s="23"/>
      <c r="H13" s="23"/>
      <c r="I13" s="23"/>
      <c r="J13" s="23"/>
      <c r="K13" s="16"/>
    </row>
    <row r="14" spans="1:13" x14ac:dyDescent="0.25">
      <c r="A14" s="22"/>
      <c r="B14" s="13"/>
      <c r="C14" s="13"/>
      <c r="D14" s="24">
        <f>(D15/B15)^(1/(D1-B1))-1</f>
        <v>-2.1175084543056721E-2</v>
      </c>
      <c r="E14" s="13"/>
      <c r="F14" s="13"/>
      <c r="G14" s="24">
        <f>(G15/$D15)^(1/(G1-$D1))-1</f>
        <v>-1.5780852206947915E-2</v>
      </c>
      <c r="H14" s="24">
        <f>(H15/$D15)^(1/(H1-$D1))-1</f>
        <v>-1.1187103316825264E-2</v>
      </c>
      <c r="I14" s="24">
        <f>(I15/$D15)^(1/(I1-$D1))-1</f>
        <v>-1.4304822731457834E-2</v>
      </c>
      <c r="J14" s="24">
        <f>(J15/$D15)^(1/(J1-$D1))-1</f>
        <v>-4.9570598523761555E-3</v>
      </c>
      <c r="K14" s="13"/>
    </row>
    <row r="15" spans="1:13" x14ac:dyDescent="0.25">
      <c r="A15" s="22" t="s">
        <v>13</v>
      </c>
      <c r="B15" s="25">
        <v>38.689043278610001</v>
      </c>
      <c r="C15" s="25">
        <v>28.155113874316498</v>
      </c>
      <c r="D15" s="25">
        <v>26.319538527415101</v>
      </c>
      <c r="E15" s="26"/>
      <c r="F15" s="26"/>
      <c r="G15" s="26">
        <v>23.546206019282941</v>
      </c>
      <c r="H15" s="26">
        <v>24.326359753613797</v>
      </c>
      <c r="I15" s="26">
        <v>17.837308583507429</v>
      </c>
      <c r="J15" s="26">
        <v>23.014814765426401</v>
      </c>
      <c r="K15" s="17"/>
    </row>
    <row r="16" spans="1:13" x14ac:dyDescent="0.25">
      <c r="A16" s="22" t="s">
        <v>14</v>
      </c>
      <c r="B16" s="27">
        <f>B15*3.16</f>
        <v>122.25737676040761</v>
      </c>
      <c r="C16" s="27">
        <f>C15*3.16</f>
        <v>88.970159842840133</v>
      </c>
      <c r="D16" s="27">
        <f>D15*3.16</f>
        <v>83.169741746631729</v>
      </c>
      <c r="E16" s="27"/>
      <c r="F16" s="27"/>
      <c r="G16" s="27">
        <f>G15*3.16</f>
        <v>74.406011020934102</v>
      </c>
      <c r="H16" s="27">
        <f>H15*3.16</f>
        <v>76.871296821419605</v>
      </c>
      <c r="I16" s="27">
        <f>I15*3.16</f>
        <v>56.365895123883476</v>
      </c>
      <c r="J16" s="27">
        <f>J15*3.16</f>
        <v>72.726814658747429</v>
      </c>
      <c r="K16" s="17"/>
    </row>
    <row r="17" spans="1:11" x14ac:dyDescent="0.25">
      <c r="A17" s="22" t="s">
        <v>15</v>
      </c>
      <c r="B17" s="11">
        <f>B15/10/0.804</f>
        <v>4.8120700595286072</v>
      </c>
      <c r="C17" s="11">
        <f>C15/10/0.804</f>
        <v>3.5018798351139919</v>
      </c>
      <c r="D17" s="11">
        <f>D15/10/0.804</f>
        <v>3.2735744437083456</v>
      </c>
      <c r="E17" s="11">
        <f>IF(AND(G18&lt;=0,H18&lt;=0),H17,G17)</f>
        <v>3.025666636021616</v>
      </c>
      <c r="F17" s="11">
        <f>IF(AND(I18&lt;=0,J18&lt;=0),J17,I17)</f>
        <v>2.8625391499286565</v>
      </c>
      <c r="G17" s="11">
        <f>G15/10/0.804</f>
        <v>2.928632589463052</v>
      </c>
      <c r="H17" s="11">
        <f>H15/10/0.804</f>
        <v>3.025666636021616</v>
      </c>
      <c r="I17" s="11">
        <f>I15/10/0.804</f>
        <v>2.2185707193417201</v>
      </c>
      <c r="J17" s="11">
        <f>J15/10/0.804</f>
        <v>2.8625391499286565</v>
      </c>
      <c r="K17" s="16"/>
    </row>
    <row r="18" spans="1:11" x14ac:dyDescent="0.25">
      <c r="A18" s="22"/>
      <c r="B18" s="13">
        <f>B17/$B17-1</f>
        <v>0</v>
      </c>
      <c r="C18" s="13">
        <f t="shared" ref="C18:J18" si="3">C17/$B17-1</f>
        <v>-0.2722716436391539</v>
      </c>
      <c r="D18" s="13">
        <f t="shared" si="3"/>
        <v>-0.31971596356412435</v>
      </c>
      <c r="E18" s="13">
        <f>IF(AND(G18&lt;=0,H18&lt;=0),H18,G18)</f>
        <v>-0.37123387677401942</v>
      </c>
      <c r="F18" s="13">
        <f>IF(AND(I18&lt;=0,J18&lt;=0),J18,I18)</f>
        <v>-0.40513352579719664</v>
      </c>
      <c r="G18" s="13">
        <f t="shared" ref="G18:I18" si="4">G17/$B17-1</f>
        <v>-0.39139859702085422</v>
      </c>
      <c r="H18" s="13">
        <f t="shared" si="4"/>
        <v>-0.37123387677401942</v>
      </c>
      <c r="I18" s="13">
        <f t="shared" si="4"/>
        <v>-0.53895710330554647</v>
      </c>
      <c r="J18" s="13">
        <f t="shared" si="3"/>
        <v>-0.40513352579719664</v>
      </c>
      <c r="K18" s="13"/>
    </row>
    <row r="19" spans="1:11" x14ac:dyDescent="0.25">
      <c r="A19" s="22"/>
      <c r="B19" s="13">
        <v>0</v>
      </c>
      <c r="C19" s="13">
        <v>0</v>
      </c>
      <c r="D19" s="13">
        <v>0</v>
      </c>
      <c r="E19" s="13">
        <f>IF(AND(H18&gt;0,G18&gt;0),H18-G18,IF(AND(H18&lt;=0,G18&lt;=0),G18-H18,H18))</f>
        <v>-2.01647202468348E-2</v>
      </c>
      <c r="F19" s="13">
        <f>IF(AND(J18&gt;0,I18&gt;0),J18-I18,IF(AND(J18&lt;=0,I18&lt;=0),I18-J18,J18))</f>
        <v>-0.13382357750834983</v>
      </c>
      <c r="G19" s="13"/>
      <c r="H19" s="13"/>
      <c r="I19" s="13"/>
      <c r="K19" s="17"/>
    </row>
    <row r="20" spans="1:11" x14ac:dyDescent="0.25">
      <c r="A20" s="22"/>
      <c r="B20" s="13"/>
      <c r="C20" s="13"/>
      <c r="D20" s="13"/>
      <c r="E20" s="23" t="str">
        <f>IF(AND(G18&lt;=0,H18&lt;=0),TEXT(G17,"0.0")&amp;"; "&amp;TEXT(G18,"+0%;-0%;-"),TEXT(H17,"0.0")&amp;"; "&amp;TEXT(H18,"+0%;-0%;-"))</f>
        <v>2.9; -39%</v>
      </c>
      <c r="F20" s="23" t="str">
        <f>IF(AND(I18&lt;=0,J18&lt;=0),TEXT(I17,"0.0")&amp;"; "&amp;TEXT(I18,"+0%;-0%;-"),TEXT(J17,"0.0")&amp;"; "&amp;TEXT(J18,"+0%;-0%;-"))</f>
        <v>2.2; -54%</v>
      </c>
      <c r="G20" s="23"/>
      <c r="H20" s="23"/>
      <c r="I20" s="23"/>
      <c r="J20" s="23"/>
      <c r="K20" s="17"/>
    </row>
    <row r="21" spans="1:11" x14ac:dyDescent="0.25">
      <c r="A21" s="22"/>
      <c r="B21" s="13"/>
      <c r="C21" s="13"/>
      <c r="D21" s="13"/>
      <c r="E21" s="23"/>
      <c r="F21" s="23"/>
      <c r="G21" s="23"/>
      <c r="H21" s="23"/>
      <c r="I21" s="23"/>
      <c r="J21" s="23"/>
      <c r="K21" s="11"/>
    </row>
    <row r="22" spans="1:11" x14ac:dyDescent="0.25">
      <c r="A22" s="22" t="s">
        <v>16</v>
      </c>
      <c r="B22" s="11">
        <v>13.592825253543399</v>
      </c>
      <c r="C22" s="11">
        <v>14.460151519843901</v>
      </c>
      <c r="D22" s="11">
        <v>11.742252201643399</v>
      </c>
      <c r="E22" s="11">
        <f>IF(AND(G23&lt;=0,H23&lt;=0),H22,G22)</f>
        <v>11.2216074714415</v>
      </c>
      <c r="F22" s="11">
        <f>IF(AND(I23&lt;=0,J23&lt;=0),J22,I22)</f>
        <v>8.6372846349766199</v>
      </c>
      <c r="G22" s="11">
        <v>10.997175322012669</v>
      </c>
      <c r="H22" s="11">
        <v>11.2216074714415</v>
      </c>
      <c r="I22" s="11">
        <v>7.7735561714789583</v>
      </c>
      <c r="J22" s="11">
        <v>8.6372846349766199</v>
      </c>
      <c r="K22" s="13"/>
    </row>
    <row r="23" spans="1:11" x14ac:dyDescent="0.25">
      <c r="A23" s="22"/>
      <c r="B23" s="13">
        <f>B22/$B22-1</f>
        <v>0</v>
      </c>
      <c r="C23" s="13">
        <f>C22/$B22-1</f>
        <v>6.3807652207873877E-2</v>
      </c>
      <c r="D23" s="13">
        <f>D22/$B22-1</f>
        <v>-0.13614337103447938</v>
      </c>
      <c r="E23" s="13">
        <f>IF(AND(G23&lt;=0,H23&lt;=0),H23,G23)</f>
        <v>-0.17444627867071028</v>
      </c>
      <c r="F23" s="13">
        <f>IF(AND(I23&lt;=0,J23&lt;=0),J23,I23)</f>
        <v>-0.36457031751180358</v>
      </c>
      <c r="G23" s="13">
        <f t="shared" ref="G23" si="5">G22/$B22-1</f>
        <v>-0.19095735309729611</v>
      </c>
      <c r="H23" s="13">
        <f>H22/$B22-1</f>
        <v>-0.17444627867071028</v>
      </c>
      <c r="I23" s="13">
        <f>I22/$B22-1</f>
        <v>-0.42811328576062324</v>
      </c>
      <c r="J23" s="13">
        <f>J22/$B22-1</f>
        <v>-0.36457031751180358</v>
      </c>
      <c r="K23" s="17"/>
    </row>
    <row r="24" spans="1:11" x14ac:dyDescent="0.25">
      <c r="A24" s="22"/>
      <c r="B24" s="13">
        <v>0</v>
      </c>
      <c r="C24" s="13">
        <v>0</v>
      </c>
      <c r="D24" s="13">
        <v>0</v>
      </c>
      <c r="E24" s="13">
        <f>IF(AND(H23&gt;0,G23&gt;0),H23-G23,IF(AND(H23&lt;=0,G23&lt;=0),G23-H23,H23))</f>
        <v>-1.6511074426585837E-2</v>
      </c>
      <c r="F24" s="13">
        <f>IF(AND(J23&gt;0,I23&gt;0),J23-I23,IF(AND(J23&lt;=0,I23&lt;=0),I23-J23,J23))</f>
        <v>-6.3542968248819665E-2</v>
      </c>
      <c r="G24" s="13"/>
      <c r="H24" s="13"/>
      <c r="I24" s="13"/>
      <c r="K24" s="17"/>
    </row>
    <row r="25" spans="1:11" x14ac:dyDescent="0.25">
      <c r="A25" s="22"/>
      <c r="B25" s="13"/>
      <c r="C25" s="13"/>
      <c r="D25" s="13"/>
      <c r="E25" s="23" t="str">
        <f>IF(AND(G23&lt;=0,H23&lt;=0),TEXT(G22,"0.0")&amp;"; "&amp;TEXT(G23,"+0%;-0%;-"),TEXT(H22,"0.0")&amp;"; "&amp;TEXT(H23,"+0%;-0%;-"))</f>
        <v>11.0; -19%</v>
      </c>
      <c r="F25" s="23" t="str">
        <f>IF(AND(I23&lt;=0,J23&lt;=0),TEXT(I22,"0.0")&amp;"; "&amp;TEXT(I23,"+0%;-0%;-"),TEXT(J22,"0.0")&amp;"; "&amp;TEXT(J23,"+0%;-0%;-"))</f>
        <v>7.8; -43%</v>
      </c>
      <c r="G25" s="23"/>
      <c r="H25" s="23"/>
      <c r="I25" s="23"/>
      <c r="J25" s="23"/>
      <c r="K25" s="16"/>
    </row>
    <row r="26" spans="1:11" x14ac:dyDescent="0.25">
      <c r="A26" s="22"/>
      <c r="B26" s="13"/>
      <c r="C26" s="13"/>
      <c r="D26" s="13"/>
      <c r="E26" s="13"/>
      <c r="F26" s="13"/>
      <c r="G26" s="13"/>
      <c r="H26" s="13"/>
      <c r="I26" s="13"/>
      <c r="K26" s="13"/>
    </row>
    <row r="27" spans="1:11" x14ac:dyDescent="0.25">
      <c r="A27" s="22"/>
      <c r="B27" s="13"/>
      <c r="C27" s="13"/>
      <c r="D27" s="13"/>
      <c r="E27" s="23"/>
      <c r="F27" s="23"/>
      <c r="G27" s="23"/>
      <c r="H27" s="23"/>
      <c r="I27" s="23"/>
      <c r="J27" s="23"/>
      <c r="K27" s="17"/>
    </row>
    <row r="28" spans="1:11" x14ac:dyDescent="0.25">
      <c r="A28" s="22" t="s">
        <v>17</v>
      </c>
      <c r="B28" s="16">
        <v>109.42800551314258</v>
      </c>
      <c r="C28" s="16">
        <v>114.34097544833546</v>
      </c>
      <c r="D28" s="16">
        <v>108.14690648495798</v>
      </c>
      <c r="E28" s="16">
        <f>IF(AND(G29&lt;=0,H29&lt;=0),H28,G28)</f>
        <v>138.69696701675909</v>
      </c>
      <c r="F28" s="16">
        <f>IF(AND(I29&lt;=0,J29&lt;=0),J28,I28)</f>
        <v>63.900633150865907</v>
      </c>
      <c r="G28" s="16">
        <v>138.69696701675909</v>
      </c>
      <c r="H28" s="16">
        <v>149.57595065012936</v>
      </c>
      <c r="I28" s="16">
        <v>63.900633150865907</v>
      </c>
      <c r="J28" s="16">
        <v>183.42428669618346</v>
      </c>
      <c r="K28" s="17"/>
    </row>
    <row r="29" spans="1:11" x14ac:dyDescent="0.25">
      <c r="A29" s="22"/>
      <c r="B29" s="13">
        <f>B28/$B28-1</f>
        <v>0</v>
      </c>
      <c r="C29" s="13">
        <f t="shared" ref="C29:D29" si="6">C28/$B28-1</f>
        <v>4.4896824283275683E-2</v>
      </c>
      <c r="D29" s="13">
        <f t="shared" si="6"/>
        <v>-1.1707231820383801E-2</v>
      </c>
      <c r="E29" s="13">
        <f>IF(AND(G29&lt;=0,H29&lt;=0),H29,G29)</f>
        <v>0.26747231082541512</v>
      </c>
      <c r="F29" s="13">
        <f>IF(AND(I29&lt;=0,J29&lt;=0),J29,I29)</f>
        <v>-0.4160486353450783</v>
      </c>
      <c r="G29" s="13">
        <f t="shared" ref="G29" si="7">G28/$B28-1</f>
        <v>0.26747231082541512</v>
      </c>
      <c r="H29" s="13">
        <f>H28/$B28-1</f>
        <v>0.36688912448618938</v>
      </c>
      <c r="I29" s="13">
        <f>I28/$B28-1</f>
        <v>-0.4160486353450783</v>
      </c>
      <c r="J29" s="13">
        <f>J28/$B28-1</f>
        <v>0.67620972196330253</v>
      </c>
      <c r="K29" s="11"/>
    </row>
    <row r="30" spans="1:11" x14ac:dyDescent="0.25">
      <c r="A30" s="22"/>
      <c r="B30" s="13">
        <v>0</v>
      </c>
      <c r="C30" s="13">
        <v>0</v>
      </c>
      <c r="D30" s="13">
        <v>0</v>
      </c>
      <c r="E30" s="13">
        <f>IF(AND(H29&gt;0,G29&gt;0),H29-G29,IF(AND(H29&lt;=0,G29&lt;=0),G29-H29,H29))</f>
        <v>9.9416813660774261E-2</v>
      </c>
      <c r="F30" s="13">
        <f>IF(AND(J29&gt;0,I29&gt;0),J29-I29,IF(AND(J29&lt;=0,I29&lt;=0),I29-J29,J29))</f>
        <v>0.67620972196330253</v>
      </c>
      <c r="G30" s="13"/>
      <c r="H30" s="13"/>
      <c r="I30" s="13"/>
      <c r="K30" s="13"/>
    </row>
    <row r="31" spans="1:11" x14ac:dyDescent="0.25">
      <c r="A31" s="22"/>
      <c r="B31" s="13"/>
      <c r="C31" s="13"/>
      <c r="D31" s="13"/>
      <c r="E31" s="23" t="str">
        <f>IF(AND(G29&lt;=0,H29&lt;=0),TEXT(G28,"0")&amp;"; "&amp;TEXT(G29,"+0%;-0%;-"),TEXT(H28,"0")&amp;"; "&amp;TEXT(H29,"+0%;-0%;-"))</f>
        <v>150; +37%</v>
      </c>
      <c r="F31" s="23" t="str">
        <f>IF(AND(I29&lt;=0,J29&lt;=0),TEXT(I28,"0")&amp;"; "&amp;TEXT(I29,"+0%;-0%;-"),TEXT(J28,"0")&amp;"; "&amp;TEXT(J29,"+0%;-0%;-"))</f>
        <v>183; +68%</v>
      </c>
      <c r="G31" s="23"/>
      <c r="H31" s="23"/>
      <c r="I31" s="23"/>
      <c r="J31" s="23"/>
      <c r="K31" s="17"/>
    </row>
    <row r="32" spans="1:11" x14ac:dyDescent="0.25">
      <c r="A32" s="22"/>
      <c r="B32" s="13"/>
      <c r="C32" s="13"/>
      <c r="D32" s="13"/>
      <c r="E32" s="13"/>
      <c r="F32" s="13"/>
      <c r="G32" s="13"/>
      <c r="H32" s="13"/>
      <c r="I32" s="13"/>
      <c r="K32" s="17"/>
    </row>
    <row r="33" spans="1:11" x14ac:dyDescent="0.25">
      <c r="A33" s="22"/>
      <c r="B33" s="13"/>
      <c r="C33" s="13"/>
      <c r="D33" s="13"/>
      <c r="E33" s="23"/>
      <c r="F33" s="23"/>
      <c r="G33" s="23"/>
      <c r="H33" s="23"/>
      <c r="I33" s="23"/>
      <c r="J33" s="23"/>
      <c r="K33" s="11"/>
    </row>
    <row r="34" spans="1:11" x14ac:dyDescent="0.25">
      <c r="A34" s="22" t="s">
        <v>18</v>
      </c>
      <c r="B34" s="16">
        <v>123.521436973742</v>
      </c>
      <c r="C34" s="16">
        <v>140.04726344646002</v>
      </c>
      <c r="D34" s="16">
        <v>124.16129185670599</v>
      </c>
      <c r="E34" s="16">
        <f>IF(AND(G35&lt;=0,H35&lt;=0),H34,G34)</f>
        <v>137.58159475682649</v>
      </c>
      <c r="F34" s="16">
        <f>IF(AND(I35&lt;=0,J35&lt;=0),J34,I34)</f>
        <v>125.53542201245672</v>
      </c>
      <c r="G34" s="16">
        <v>137.58159475682649</v>
      </c>
      <c r="H34" s="16">
        <v>140.38938240492499</v>
      </c>
      <c r="I34" s="16">
        <v>125.53542201245672</v>
      </c>
      <c r="J34" s="16">
        <v>139.48380223606301</v>
      </c>
      <c r="K34" s="13"/>
    </row>
    <row r="35" spans="1:11" x14ac:dyDescent="0.25">
      <c r="A35" s="22"/>
      <c r="B35" s="13">
        <f>B34/$B34-1</f>
        <v>0</v>
      </c>
      <c r="C35" s="13">
        <f t="shared" ref="C35:D35" si="8">C34/$B34-1</f>
        <v>0.13378913715382912</v>
      </c>
      <c r="D35" s="13">
        <f t="shared" si="8"/>
        <v>5.1801120407950485E-3</v>
      </c>
      <c r="E35" s="13">
        <f>IF(AND(G35&lt;=0,H35&lt;=0),H35,G35)</f>
        <v>0.11382767337845467</v>
      </c>
      <c r="F35" s="13">
        <f>IF(AND(I35&lt;=0,J35&lt;=0),J35,I35)</f>
        <v>1.630474100736734E-2</v>
      </c>
      <c r="G35" s="13">
        <f t="shared" ref="G35" si="9">G34/$B34-1</f>
        <v>0.11382767337845467</v>
      </c>
      <c r="H35" s="13">
        <f>H34/$B34-1</f>
        <v>0.13655885038617832</v>
      </c>
      <c r="I35" s="13">
        <f>I34/$B34-1</f>
        <v>1.630474100736734E-2</v>
      </c>
      <c r="J35" s="13">
        <f>J34/$B34-1</f>
        <v>0.12922749000818601</v>
      </c>
      <c r="K35" s="17"/>
    </row>
    <row r="36" spans="1:11" x14ac:dyDescent="0.25">
      <c r="A36" s="22"/>
      <c r="B36" s="13">
        <v>0</v>
      </c>
      <c r="C36" s="13">
        <v>0</v>
      </c>
      <c r="D36" s="13">
        <v>0</v>
      </c>
      <c r="E36" s="13">
        <f>IF(AND(H35&gt;0,G35&gt;0),H35-G35,IF(AND(H35&lt;=0,G35&lt;=0),G35-H35,H35))</f>
        <v>2.2731177007723646E-2</v>
      </c>
      <c r="F36" s="13">
        <f>IF(AND(J35&gt;0,I35&gt;0),J35-I35,IF(AND(J35&lt;=0,I35&lt;=0),I35-J35,J35))</f>
        <v>0.11292274900081867</v>
      </c>
      <c r="G36" s="13"/>
      <c r="H36" s="13"/>
      <c r="I36" s="13"/>
    </row>
    <row r="37" spans="1:11" x14ac:dyDescent="0.25">
      <c r="A37" s="22"/>
      <c r="B37" s="13"/>
      <c r="C37" s="13"/>
      <c r="D37" s="13"/>
      <c r="E37" s="23" t="str">
        <f>IF(AND(G35&lt;=0,H35&lt;=0),TEXT(G34,"0")&amp;"; "&amp;TEXT(G35,"+0%;-0%;-"),TEXT(H34,"0")&amp;"; "&amp;TEXT(H35,"+0%;-0%;-"))</f>
        <v>140; +14%</v>
      </c>
      <c r="F37" s="23" t="str">
        <f>IF(AND(I35&lt;=0,J35&lt;=0),TEXT(I34,"0")&amp;"; "&amp;TEXT(I35,"+0%;-0%;-"),TEXT(J34,"0")&amp;"; "&amp;TEXT(J35,"+0%;-0%;-"))</f>
        <v>139; +13%</v>
      </c>
      <c r="G37" s="23"/>
      <c r="H37" s="23"/>
      <c r="I37" s="23"/>
      <c r="J37" s="23"/>
    </row>
    <row r="38" spans="1:11" x14ac:dyDescent="0.25">
      <c r="A38" s="22"/>
      <c r="B38" s="13"/>
      <c r="C38" s="13"/>
      <c r="D38" s="13"/>
      <c r="E38" s="13"/>
      <c r="F38" s="13"/>
      <c r="G38" s="13"/>
      <c r="H38" s="13"/>
      <c r="I38" s="13"/>
    </row>
    <row r="39" spans="1:11" x14ac:dyDescent="0.25">
      <c r="A39" s="22"/>
      <c r="B39" s="13"/>
      <c r="C39" s="13"/>
      <c r="D39" s="13"/>
      <c r="E39" s="23"/>
      <c r="F39" s="23"/>
      <c r="G39" s="23"/>
      <c r="H39" s="23"/>
      <c r="I39" s="23"/>
      <c r="J39" s="23"/>
    </row>
    <row r="40" spans="1:11" x14ac:dyDescent="0.25">
      <c r="A40" s="22" t="s">
        <v>19</v>
      </c>
      <c r="B40" s="28">
        <v>3.1311139371880499</v>
      </c>
      <c r="C40" s="28">
        <v>4.2373664991951605</v>
      </c>
      <c r="D40" s="28">
        <v>3.8120716808573998</v>
      </c>
      <c r="E40" s="29">
        <f>IF(AND(G41&lt;=0,H41&lt;=0),H40,G40)</f>
        <v>4.0661920547564012</v>
      </c>
      <c r="F40" s="29">
        <f>IF(AND(I41&lt;=0,J41&lt;=0),J40,I40)</f>
        <v>4.4227286459462976</v>
      </c>
      <c r="G40" s="28">
        <v>4.0661920547564012</v>
      </c>
      <c r="H40" s="28">
        <v>4.1491755660779601</v>
      </c>
      <c r="I40" s="28">
        <v>4.4227286459462976</v>
      </c>
      <c r="J40" s="28">
        <v>4.91414293994033</v>
      </c>
    </row>
    <row r="41" spans="1:11" x14ac:dyDescent="0.25">
      <c r="A41" s="22"/>
      <c r="B41" s="13">
        <f>B40/$B40-1</f>
        <v>0</v>
      </c>
      <c r="C41" s="13">
        <f t="shared" ref="C41:D41" si="10">C40/$B40-1</f>
        <v>0.35330958380920485</v>
      </c>
      <c r="D41" s="13">
        <f t="shared" si="10"/>
        <v>0.21748098514769976</v>
      </c>
      <c r="E41" s="13">
        <f>IF(AND(G41&lt;=0,H41&lt;=0),H41,G41)</f>
        <v>0.29864071903052958</v>
      </c>
      <c r="F41" s="13">
        <f>IF(AND(I41&lt;=0,J41&lt;=0),J41,I41)</f>
        <v>0.41250964821746616</v>
      </c>
      <c r="G41" s="13">
        <f t="shared" ref="G41:J41" si="11">G40/$B40-1</f>
        <v>0.29864071903052958</v>
      </c>
      <c r="H41" s="13">
        <f t="shared" si="11"/>
        <v>0.3251435908474789</v>
      </c>
      <c r="I41" s="13">
        <f t="shared" si="11"/>
        <v>0.41250964821746616</v>
      </c>
      <c r="J41" s="13">
        <f t="shared" si="11"/>
        <v>0.56945516468607327</v>
      </c>
    </row>
    <row r="42" spans="1:11" x14ac:dyDescent="0.25">
      <c r="A42" s="22"/>
      <c r="B42" s="13">
        <v>0</v>
      </c>
      <c r="C42" s="13">
        <v>0</v>
      </c>
      <c r="D42" s="13">
        <v>0</v>
      </c>
      <c r="E42" s="13">
        <f>IF(AND(H41&gt;0,G41&gt;0),H41-G41,IF(AND(H41&lt;=0,G41&lt;=0),G41-H41,H41))</f>
        <v>2.6502871816949325E-2</v>
      </c>
      <c r="F42" s="13">
        <f>IF(AND(J41&gt;0,I41&gt;0),J41-I41,IF(AND(J41&lt;=0,I41&lt;=0),I41-J41,J41))</f>
        <v>0.1569455164686071</v>
      </c>
      <c r="G42" s="13"/>
      <c r="H42" s="13"/>
      <c r="I42" s="13"/>
    </row>
    <row r="43" spans="1:11" x14ac:dyDescent="0.25">
      <c r="A43" s="22"/>
      <c r="B43" s="13"/>
      <c r="C43" s="13"/>
      <c r="D43" s="13"/>
      <c r="E43" s="23" t="str">
        <f>IF(AND(G41&lt;=0,H41&lt;=0),TEXT(G40,"0.0")&amp;"; "&amp;TEXT(G41,"+0%;-0%;-"),TEXT(H40,"0.0")&amp;"; "&amp;TEXT(H41,"+0%;-0%;-"))</f>
        <v>4.1; +33%</v>
      </c>
      <c r="F43" s="23" t="str">
        <f>IF(AND(I41&lt;=0,J41&lt;=0),TEXT(I40,"0.0")&amp;"; "&amp;TEXT(I41,"+0%;-0%;-"),TEXT(J40,"0.0")&amp;"; "&amp;TEXT(J41,"+0%;-0%;-"))</f>
        <v>4.9; +57%</v>
      </c>
      <c r="G43" s="23"/>
      <c r="H43" s="23"/>
      <c r="I43" s="23"/>
      <c r="J43" s="23"/>
    </row>
    <row r="44" spans="1:11" x14ac:dyDescent="0.25">
      <c r="A44" s="22"/>
      <c r="B44" s="13"/>
      <c r="C44" s="13"/>
      <c r="D44" s="13"/>
      <c r="E44" s="13"/>
      <c r="F44" s="13"/>
      <c r="G44" s="13"/>
      <c r="H44" s="13"/>
      <c r="I44" s="13"/>
    </row>
    <row r="45" spans="1:11" x14ac:dyDescent="0.25">
      <c r="A45" s="22"/>
      <c r="B45" s="13"/>
      <c r="C45" s="13"/>
      <c r="D45" s="13"/>
      <c r="E45" s="23"/>
      <c r="F45" s="23"/>
      <c r="G45" s="23"/>
      <c r="H45" s="23"/>
      <c r="I45" s="23"/>
      <c r="J45" s="23"/>
    </row>
    <row r="46" spans="1:11" x14ac:dyDescent="0.25">
      <c r="A46" s="22" t="s">
        <v>20</v>
      </c>
      <c r="B46" s="28">
        <v>1.9230560782524602</v>
      </c>
      <c r="C46" s="28">
        <v>2.1058003405483099</v>
      </c>
      <c r="D46" s="28">
        <v>1.71790615351827</v>
      </c>
      <c r="E46" s="29">
        <f>IF(AND(G47&lt;=0,H47&lt;=0),H46,G46)</f>
        <v>1.7690981415907401</v>
      </c>
      <c r="F46" s="29">
        <f>IF(AND(I47&lt;=0,J47&lt;=0),J46,I46)</f>
        <v>1.5521598329465001</v>
      </c>
      <c r="G46" s="28">
        <v>1.7337161787589253</v>
      </c>
      <c r="H46" s="28">
        <v>1.7690981415907401</v>
      </c>
      <c r="I46" s="28">
        <v>1.39694384965185</v>
      </c>
      <c r="J46" s="28">
        <v>1.5521598329465001</v>
      </c>
    </row>
    <row r="47" spans="1:11" x14ac:dyDescent="0.25">
      <c r="A47" s="22"/>
      <c r="B47" s="13">
        <f>B46/$B46-1</f>
        <v>0</v>
      </c>
      <c r="C47" s="13">
        <f t="shared" ref="C47:D47" si="12">C46/$B46-1</f>
        <v>9.5028046432174218E-2</v>
      </c>
      <c r="D47" s="13">
        <f t="shared" si="12"/>
        <v>-0.10667911718966416</v>
      </c>
      <c r="E47" s="13">
        <f>IF(AND(G47&lt;=0,H47&lt;=0),H47,G47)</f>
        <v>-8.0058994848255516E-2</v>
      </c>
      <c r="F47" s="13">
        <f>IF(AND(I47&lt;=0,J47&lt;=0),J47,I47)</f>
        <v>-0.1928681381163907</v>
      </c>
      <c r="G47" s="13">
        <f t="shared" ref="G47:J47" si="13">G46/$B46-1</f>
        <v>-9.8457814951290357E-2</v>
      </c>
      <c r="H47" s="13">
        <f t="shared" si="13"/>
        <v>-8.0058994848255516E-2</v>
      </c>
      <c r="I47" s="13">
        <f t="shared" si="13"/>
        <v>-0.27358132430475168</v>
      </c>
      <c r="J47" s="13">
        <f t="shared" si="13"/>
        <v>-0.1928681381163907</v>
      </c>
    </row>
    <row r="48" spans="1:11" x14ac:dyDescent="0.25">
      <c r="A48" s="22"/>
      <c r="B48" s="13">
        <v>0</v>
      </c>
      <c r="C48" s="13">
        <v>0</v>
      </c>
      <c r="D48" s="13">
        <v>0</v>
      </c>
      <c r="E48" s="13">
        <f>IF(AND(H47&gt;0,G47&gt;0),H47-G47,IF(AND(H47&lt;=0,G47&lt;=0),G47-H47,H47))</f>
        <v>-1.8398820103034841E-2</v>
      </c>
      <c r="F48" s="13">
        <f>IF(AND(J47&gt;0,I47&gt;0),J47-I47,IF(AND(J47&lt;=0,I47&lt;=0),I47-J47,J47))</f>
        <v>-8.0713186188360986E-2</v>
      </c>
      <c r="G48" s="13"/>
      <c r="H48" s="13"/>
      <c r="I48" s="13"/>
    </row>
    <row r="49" spans="1:10" x14ac:dyDescent="0.25">
      <c r="A49" s="22"/>
      <c r="B49" s="13"/>
      <c r="C49" s="13"/>
      <c r="D49" s="13"/>
      <c r="E49" s="23" t="str">
        <f>IF(AND(G47&lt;=0,H47&lt;=0),TEXT(G46,"0.0")&amp;"; "&amp;TEXT(G47,"+0%;-0%;-"),TEXT(H46,"0.0")&amp;"; "&amp;TEXT(H47,"+0%;-0%;-"))</f>
        <v>1.7; -10%</v>
      </c>
      <c r="F49" s="23" t="str">
        <f>IF(AND(I47&lt;=0,J47&lt;=0),TEXT(I46,"0.0")&amp;"; "&amp;TEXT(I47,"+0%;-0%;-"),TEXT(J46,"0.0")&amp;"; "&amp;TEXT(J47,"+0%;-0%;-"))</f>
        <v>1.4; -27%</v>
      </c>
      <c r="G49" s="23"/>
      <c r="H49" s="23"/>
      <c r="I49" s="23"/>
      <c r="J49" s="23"/>
    </row>
    <row r="50" spans="1:10" x14ac:dyDescent="0.25">
      <c r="A50" s="22"/>
      <c r="B50" s="13"/>
      <c r="C50" s="13"/>
      <c r="D50" s="13"/>
      <c r="E50" s="13"/>
      <c r="F50" s="13"/>
      <c r="G50" s="13"/>
      <c r="H50" s="13"/>
      <c r="I50" s="13"/>
    </row>
    <row r="51" spans="1:10" x14ac:dyDescent="0.25">
      <c r="A51" s="22"/>
      <c r="B51" s="13"/>
      <c r="C51" s="13"/>
      <c r="D51" s="13"/>
      <c r="E51" s="23"/>
      <c r="F51" s="23"/>
      <c r="G51" s="23"/>
      <c r="H51" s="23"/>
      <c r="I51" s="23"/>
      <c r="J51" s="23"/>
    </row>
    <row r="52" spans="1:10" x14ac:dyDescent="0.25">
      <c r="A52" s="22"/>
      <c r="B52" s="11"/>
      <c r="C52" s="11"/>
      <c r="D52" s="11"/>
      <c r="E52" s="11"/>
      <c r="F52" s="11"/>
      <c r="G52" s="11"/>
      <c r="H52" s="11"/>
      <c r="I52" s="11"/>
      <c r="J52" s="11"/>
    </row>
    <row r="53" spans="1:10" x14ac:dyDescent="0.25">
      <c r="A53" s="22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5">
      <c r="A54" s="22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22"/>
      <c r="B55" s="13"/>
      <c r="C55" s="13"/>
      <c r="D55" s="13"/>
      <c r="E55" s="13"/>
      <c r="F55" s="23"/>
      <c r="G55" s="23"/>
      <c r="H55" s="23"/>
      <c r="I55" s="23"/>
      <c r="J55" s="23"/>
    </row>
    <row r="56" spans="1:10" x14ac:dyDescent="0.25">
      <c r="A56" s="22"/>
      <c r="B56" s="16"/>
      <c r="C56" s="16"/>
      <c r="D56" s="16"/>
      <c r="E56" s="16"/>
      <c r="F56" s="16"/>
      <c r="G56" s="16"/>
      <c r="H56" s="16"/>
      <c r="I56" s="16"/>
      <c r="J56" s="16"/>
    </row>
    <row r="57" spans="1:10" x14ac:dyDescent="0.25">
      <c r="A57" s="22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5">
      <c r="A58" s="22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5">
      <c r="A59" s="22"/>
      <c r="B59" s="13"/>
      <c r="C59" s="13"/>
      <c r="D59" s="13"/>
      <c r="E59" s="13"/>
      <c r="F59" s="23"/>
      <c r="G59" s="23"/>
      <c r="H59" s="23"/>
      <c r="I59" s="23"/>
      <c r="J59" s="23"/>
    </row>
    <row r="60" spans="1:10" x14ac:dyDescent="0.25">
      <c r="A60" s="22"/>
      <c r="B60" s="11"/>
      <c r="C60" s="11"/>
      <c r="D60" s="11"/>
      <c r="E60" s="11"/>
      <c r="F60" s="11"/>
      <c r="G60" s="11"/>
      <c r="H60" s="11"/>
      <c r="I60" s="11"/>
      <c r="J60" s="11"/>
    </row>
    <row r="61" spans="1:10" x14ac:dyDescent="0.25">
      <c r="A61" s="22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5">
      <c r="A62" s="22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5">
      <c r="A63" s="22"/>
      <c r="B63" s="13"/>
      <c r="C63" s="13"/>
      <c r="D63" s="13"/>
      <c r="E63" s="13"/>
      <c r="F63" s="23"/>
      <c r="G63" s="23"/>
      <c r="H63" s="23"/>
      <c r="I63" s="23"/>
      <c r="J63" s="23"/>
    </row>
    <row r="64" spans="1:10" x14ac:dyDescent="0.25">
      <c r="A64" s="22"/>
      <c r="B64" s="11"/>
      <c r="C64" s="11"/>
      <c r="D64" s="11"/>
      <c r="E64" s="11"/>
      <c r="F64" s="11"/>
      <c r="G64" s="11"/>
      <c r="H64" s="11"/>
      <c r="I64" s="11"/>
      <c r="J64" s="11"/>
    </row>
    <row r="65" spans="1:10" x14ac:dyDescent="0.25">
      <c r="A65" s="22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F67" s="23"/>
      <c r="G67" s="23"/>
      <c r="H67" s="23"/>
      <c r="I67" s="23"/>
      <c r="J67" s="23"/>
    </row>
    <row r="68" spans="1:10" x14ac:dyDescent="0.25">
      <c r="F68" s="30"/>
      <c r="G68" s="30"/>
      <c r="H68" s="30"/>
      <c r="I68" s="30"/>
      <c r="J68" s="30"/>
    </row>
  </sheetData>
  <mergeCells count="2">
    <mergeCell ref="A1:A3"/>
    <mergeCell ref="F3:J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Data and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DE LEPINAY Ivan</cp:lastModifiedBy>
  <dcterms:created xsi:type="dcterms:W3CDTF">2022-11-10T08:45:06Z</dcterms:created>
  <dcterms:modified xsi:type="dcterms:W3CDTF">2024-11-08T19:07:53Z</dcterms:modified>
</cp:coreProperties>
</file>